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0" windowWidth="12120" windowHeight="6945" tabRatio="762" firstSheet="43" activeTab="44"/>
  </bookViews>
  <sheets>
    <sheet name="First-Page" sheetId="1" r:id="rId1"/>
    <sheet name="Contents" sheetId="2" r:id="rId2"/>
    <sheet name="Sheet1" sheetId="3" r:id="rId3"/>
    <sheet name="AT-1-Gen_Info " sheetId="4" r:id="rId4"/>
    <sheet name="AT-2-S1 BUDGET without state" sheetId="5" r:id="rId5"/>
    <sheet name="AT_2A_fundflow (2)" sheetId="6" r:id="rId6"/>
    <sheet name="AT-3" sheetId="7" r:id="rId7"/>
    <sheet name="AT3A_cvrg(Insti)_PY (2)" sheetId="8" r:id="rId8"/>
    <sheet name="AT3B_cvrg(Insti)_UPY " sheetId="9" r:id="rId9"/>
    <sheet name="AT3C_cvrg(Insti)_UPY " sheetId="10" r:id="rId10"/>
    <sheet name="enrolment vs availed_PY" sheetId="11" r:id="rId11"/>
    <sheet name="enrolment vs availed_UPY" sheetId="12" r:id="rId12"/>
    <sheet name="AT-4B" sheetId="13" r:id="rId13"/>
    <sheet name="T5_PLAN_vs_PRFM" sheetId="14" r:id="rId14"/>
    <sheet name="T5A_PLAN_vs_PRFM " sheetId="15" r:id="rId15"/>
    <sheet name="T5B_PLAN_vs_PRFM  (2)" sheetId="16" r:id="rId16"/>
    <sheet name="T5C_Drought_PLAN_vs_PRFM " sheetId="17" r:id="rId17"/>
    <sheet name="T5D_Drought_PLAN_vs_PRFM  " sheetId="18" r:id="rId18"/>
    <sheet name="T6_FG_py_Utlsn" sheetId="19" r:id="rId19"/>
    <sheet name="T6A_FG_Upy_Utlsn " sheetId="20" r:id="rId20"/>
    <sheet name="T6B_Pay_FG_FCI_Pry" sheetId="21" r:id="rId21"/>
    <sheet name="T6C_Coarse_Grain" sheetId="22" r:id="rId22"/>
    <sheet name="T7_CC_PY_Utlsn" sheetId="23" r:id="rId23"/>
    <sheet name="T7ACC_UPY_Utlsn " sheetId="24" r:id="rId24"/>
    <sheet name="AT-8_Hon_CCH_Pry (2)" sheetId="25" r:id="rId25"/>
    <sheet name="AT-8A_Hon_CCH_UPry" sheetId="26" r:id="rId26"/>
    <sheet name="AT9_TA" sheetId="27" r:id="rId27"/>
    <sheet name="AT10_MME" sheetId="28" r:id="rId28"/>
    <sheet name="AT10A_" sheetId="29" r:id="rId29"/>
    <sheet name="AT-10 B" sheetId="30" r:id="rId30"/>
    <sheet name="AT-10 C (2)" sheetId="31" r:id="rId31"/>
    <sheet name="AT-10 C" sheetId="32" r:id="rId32"/>
    <sheet name="AT-10D" sheetId="33" r:id="rId33"/>
    <sheet name="AT-10 E" sheetId="34" r:id="rId34"/>
    <sheet name="AT-10 F Drinking Water" sheetId="35" r:id="rId35"/>
    <sheet name="AT11_KS Year wise" sheetId="36" r:id="rId36"/>
    <sheet name="AT11A_KS-District wise" sheetId="37" r:id="rId37"/>
    <sheet name="AT12_KD-New" sheetId="38" r:id="rId38"/>
    <sheet name="AT12A_KD-Replacement (2)" sheetId="39" r:id="rId39"/>
    <sheet name="Mode of cooking" sheetId="40" r:id="rId40"/>
    <sheet name="AT-14" sheetId="41" r:id="rId41"/>
    <sheet name="AT-14 A" sheetId="42" r:id="rId42"/>
    <sheet name="AT-15" sheetId="43" r:id="rId43"/>
    <sheet name="AT-16" sheetId="44" r:id="rId44"/>
    <sheet name="AT_17_Coverage-RBSK " sheetId="45" r:id="rId45"/>
    <sheet name="AT18_Details_Community " sheetId="46" r:id="rId46"/>
    <sheet name="AT_19_Impl_Agency" sheetId="47" r:id="rId47"/>
    <sheet name="AT_20_CentralCookingagency " sheetId="48" r:id="rId48"/>
    <sheet name="AT-21" sheetId="49" r:id="rId49"/>
    <sheet name="AT-22" sheetId="50" r:id="rId50"/>
    <sheet name="AT-23 MIS" sheetId="51" r:id="rId51"/>
    <sheet name="AT-23A _AMS" sheetId="52" r:id="rId52"/>
    <sheet name="AT-24" sheetId="53" r:id="rId53"/>
    <sheet name="AT-25" sheetId="54" r:id="rId54"/>
    <sheet name="Sheet1 (2)" sheetId="55" r:id="rId55"/>
    <sheet name="AT26_NoWD" sheetId="56" r:id="rId56"/>
    <sheet name="AT26A_NoWD" sheetId="57" r:id="rId57"/>
    <sheet name="AT27_Req_FG_CA_Pry" sheetId="58" r:id="rId58"/>
    <sheet name="AT27A_Req_FG_CA_U Pry  (2)" sheetId="59" r:id="rId59"/>
    <sheet name="AT27A_Req_FG_CA_U Pry " sheetId="60" state="hidden" r:id="rId60"/>
    <sheet name="AT27B_Req_FG_CA_N CLP" sheetId="61" r:id="rId61"/>
    <sheet name="AT27C_Req_FG_Drought -Pry " sheetId="62" r:id="rId62"/>
    <sheet name="AT27D_Req_FG_Drought -UPry " sheetId="63" r:id="rId63"/>
    <sheet name="AT_28_RqmtKitchen" sheetId="64" r:id="rId64"/>
    <sheet name="AT-28A_RqmtPlinthArea" sheetId="65" r:id="rId65"/>
    <sheet name="AT29_K_D" sheetId="66" r:id="rId66"/>
    <sheet name="AT-30_Coook-cum-Helper" sheetId="67" r:id="rId67"/>
    <sheet name="AT_31_Budget_provision " sheetId="68" r:id="rId68"/>
    <sheet name="AT32_Drought Pry Util" sheetId="69" r:id="rId69"/>
    <sheet name="AT-32A Drought UPry Util" sheetId="70" r:id="rId70"/>
  </sheets>
  <externalReferences>
    <externalReference r:id="rId73"/>
    <externalReference r:id="rId74"/>
    <externalReference r:id="rId75"/>
    <externalReference r:id="rId76"/>
  </externalReferences>
  <definedNames>
    <definedName name="_xlnm.Print_Area" localSheetId="44">'AT_17_Coverage-RBSK '!$A$1:$L$56</definedName>
    <definedName name="_xlnm.Print_Area" localSheetId="46">'AT_19_Impl_Agency'!$A$1:$J$59</definedName>
    <definedName name="_xlnm.Print_Area" localSheetId="47">'AT_20_CentralCookingagency '!$A$1:$M$141</definedName>
    <definedName name="_xlnm.Print_Area" localSheetId="63">'AT_28_RqmtKitchen'!$A$1:$R$51</definedName>
    <definedName name="_xlnm.Print_Area" localSheetId="5">'AT_2A_fundflow (2)'!$A$1:$Z$31</definedName>
    <definedName name="_xlnm.Print_Area" localSheetId="67">'AT_31_Budget_provision '!$A$1:$AD$36</definedName>
    <definedName name="_xlnm.Print_Area" localSheetId="29">'AT-10 B'!$A$1:$J$52</definedName>
    <definedName name="_xlnm.Print_Area" localSheetId="31">'AT-10 C'!$A$1:$K$49</definedName>
    <definedName name="_xlnm.Print_Area" localSheetId="30">'AT-10 C (2)'!$A$1:$K$51</definedName>
    <definedName name="_xlnm.Print_Area" localSheetId="33">'AT-10 E'!$A$1:$G$50</definedName>
    <definedName name="_xlnm.Print_Area" localSheetId="34">'AT-10 F Drinking Water'!$A$1:$O$51</definedName>
    <definedName name="_xlnm.Print_Area" localSheetId="27">'AT10_MME'!$A$1:$H$32</definedName>
    <definedName name="_xlnm.Print_Area" localSheetId="28">'AT10A_'!$A$1:$E$53</definedName>
    <definedName name="_xlnm.Print_Area" localSheetId="32">'AT-10D'!$A$1:$H$33</definedName>
    <definedName name="_xlnm.Print_Area" localSheetId="35">'AT11_KS Year wise'!$A$1:$K$32</definedName>
    <definedName name="_xlnm.Print_Area" localSheetId="36">'AT11A_KS-District wise'!$A$1:$K$56</definedName>
    <definedName name="_xlnm.Print_Area" localSheetId="37">'AT12_KD-New'!$A$1:$K$54</definedName>
    <definedName name="_xlnm.Print_Area" localSheetId="38">'AT12A_KD-Replacement (2)'!$A$1:$K$54</definedName>
    <definedName name="_xlnm.Print_Area" localSheetId="40">'AT-14'!$A$1:$N$50</definedName>
    <definedName name="_xlnm.Print_Area" localSheetId="41">'AT-14 A'!$A$1:$I$49</definedName>
    <definedName name="_xlnm.Print_Area" localSheetId="42">'AT-15'!$A$1:$L$51</definedName>
    <definedName name="_xlnm.Print_Area" localSheetId="43">'AT-16'!$A$1:$K$50</definedName>
    <definedName name="_xlnm.Print_Area" localSheetId="45">'AT18_Details_Community '!$A$1:$F$52</definedName>
    <definedName name="_xlnm.Print_Area" localSheetId="3">'AT-1-Gen_Info '!$A$1:$T$57</definedName>
    <definedName name="_xlnm.Print_Area" localSheetId="48">'AT-21'!$A$1:$K$50</definedName>
    <definedName name="_xlnm.Print_Area" localSheetId="52">'AT-24'!$A$1:$M$52</definedName>
    <definedName name="_xlnm.Print_Area" localSheetId="55">'AT26_NoWD'!$A$1:$L$35</definedName>
    <definedName name="_xlnm.Print_Area" localSheetId="56">'AT26A_NoWD'!$A$1:$K$38</definedName>
    <definedName name="_xlnm.Print_Area" localSheetId="57">'AT27_Req_FG_CA_Pry'!$A$1:$R$55</definedName>
    <definedName name="_xlnm.Print_Area" localSheetId="59">'AT27A_Req_FG_CA_U Pry '!$A$1:$R$55</definedName>
    <definedName name="_xlnm.Print_Area" localSheetId="58">'AT27A_Req_FG_CA_U Pry  (2)'!$A$1:$R$55</definedName>
    <definedName name="_xlnm.Print_Area" localSheetId="60">'AT27B_Req_FG_CA_N CLP'!$A$1:$N$53</definedName>
    <definedName name="_xlnm.Print_Area" localSheetId="61">'AT27C_Req_FG_Drought -Pry '!$A$1:$N$54</definedName>
    <definedName name="_xlnm.Print_Area" localSheetId="62">'AT27D_Req_FG_Drought -UPry '!$A$1:$N$55</definedName>
    <definedName name="_xlnm.Print_Area" localSheetId="64">'AT-28A_RqmtPlinthArea'!$A$1:$S$51</definedName>
    <definedName name="_xlnm.Print_Area" localSheetId="65">'AT29_K_D'!$A$1:$AF$56</definedName>
    <definedName name="_xlnm.Print_Area" localSheetId="4">'AT-2-S1 BUDGET without state'!$A$1:$V$32</definedName>
    <definedName name="_xlnm.Print_Area" localSheetId="66">'AT-30_Coook-cum-Helper'!$A$1:$L$51</definedName>
    <definedName name="_xlnm.Print_Area" localSheetId="68">'AT32_Drought Pry Util'!$A$1:$L$54</definedName>
    <definedName name="_xlnm.Print_Area" localSheetId="69">'AT-32A Drought UPry Util'!$A$1:$L$53</definedName>
    <definedName name="_xlnm.Print_Area" localSheetId="7">'AT3A_cvrg(Insti)_PY (2)'!$A$1:$N$57</definedName>
    <definedName name="_xlnm.Print_Area" localSheetId="8">'AT3B_cvrg(Insti)_UPY '!$A$1:$N$57</definedName>
    <definedName name="_xlnm.Print_Area" localSheetId="9">'AT3C_cvrg(Insti)_UPY '!$A$1:$N$58</definedName>
    <definedName name="_xlnm.Print_Area" localSheetId="24">'AT-8_Hon_CCH_Pry (2)'!$A$1:$V$50</definedName>
    <definedName name="_xlnm.Print_Area" localSheetId="25">'AT-8A_Hon_CCH_UPry'!$A$1:$V$54</definedName>
    <definedName name="_xlnm.Print_Area" localSheetId="26">'AT9_TA'!$A$1:$I$53</definedName>
    <definedName name="_xlnm.Print_Area" localSheetId="1">'Contents'!$A$1:$C$66</definedName>
    <definedName name="_xlnm.Print_Area" localSheetId="10">'enrolment vs availed_PY'!$A$1:$Q$56</definedName>
    <definedName name="_xlnm.Print_Area" localSheetId="11">'enrolment vs availed_UPY'!$A$1:$Q$56</definedName>
    <definedName name="_xlnm.Print_Area" localSheetId="39">'Mode of cooking'!$A$1:$H$50</definedName>
    <definedName name="_xlnm.Print_Area" localSheetId="2">'Sheet1'!$A$1:$J$24</definedName>
    <definedName name="_xlnm.Print_Area" localSheetId="54">'Sheet1 (2)'!$A$1:$J$24</definedName>
    <definedName name="_xlnm.Print_Area" localSheetId="13">'T5_PLAN_vs_PRFM'!$A$1:$J$52</definedName>
    <definedName name="_xlnm.Print_Area" localSheetId="14">'T5A_PLAN_vs_PRFM '!$A$1:$J$53</definedName>
    <definedName name="_xlnm.Print_Area" localSheetId="15">'T5B_PLAN_vs_PRFM  (2)'!$A$1:$J$53</definedName>
    <definedName name="_xlnm.Print_Area" localSheetId="16">'T5C_Drought_PLAN_vs_PRFM '!$A$1:$J$53</definedName>
    <definedName name="_xlnm.Print_Area" localSheetId="17">'T5D_Drought_PLAN_vs_PRFM  '!$A$1:$J$52</definedName>
    <definedName name="_xlnm.Print_Area" localSheetId="18">'T6_FG_py_Utlsn'!$A$1:$Q$53</definedName>
    <definedName name="_xlnm.Print_Area" localSheetId="19">'T6A_FG_Upy_Utlsn '!$A$1:$L$54</definedName>
    <definedName name="_xlnm.Print_Area" localSheetId="20">'T6B_Pay_FG_FCI_Pry'!$A$1:$M$56</definedName>
    <definedName name="_xlnm.Print_Area" localSheetId="21">'T6C_Coarse_Grain'!$A$1:$L$55</definedName>
    <definedName name="_xlnm.Print_Area" localSheetId="22">'T7_CC_PY_Utlsn'!$A$1:$Q$58</definedName>
    <definedName name="_xlnm.Print_Area" localSheetId="23">'T7ACC_UPY_Utlsn '!$A$1:$Q$56</definedName>
  </definedNames>
  <calcPr fullCalcOnLoad="1"/>
</workbook>
</file>

<file path=xl/sharedStrings.xml><?xml version="1.0" encoding="utf-8"?>
<sst xmlns="http://schemas.openxmlformats.org/spreadsheetml/2006/main" count="4590" uniqueCount="1135">
  <si>
    <t>[Mid-Day Meal Scheme]</t>
  </si>
  <si>
    <t>State:</t>
  </si>
  <si>
    <t>S.No.</t>
  </si>
  <si>
    <t>Name of District</t>
  </si>
  <si>
    <t>No. of  Institutions</t>
  </si>
  <si>
    <t xml:space="preserve">(Govt+LB)Schools </t>
  </si>
  <si>
    <t>GA Schools</t>
  </si>
  <si>
    <t>Govt: Government Schools</t>
  </si>
  <si>
    <t>LB: Local Body Schools</t>
  </si>
  <si>
    <t>GA: Govt Aided Schools</t>
  </si>
  <si>
    <t xml:space="preserve"> </t>
  </si>
  <si>
    <t>Date:_________</t>
  </si>
  <si>
    <t>(Signature)</t>
  </si>
  <si>
    <t xml:space="preserve">Secretary of the Nodal Department </t>
  </si>
  <si>
    <t xml:space="preserve">                          Government/UT Administration of ________</t>
  </si>
  <si>
    <t>(Only in MS-Excel Format)</t>
  </si>
  <si>
    <t xml:space="preserve">No. of children </t>
  </si>
  <si>
    <t>Total no. of meals served</t>
  </si>
  <si>
    <t>Total</t>
  </si>
  <si>
    <t>Government/UT Administration of ________</t>
  </si>
  <si>
    <t>[Qnty in MTs]</t>
  </si>
  <si>
    <t>Rice</t>
  </si>
  <si>
    <t xml:space="preserve">          Seal:</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</si>
  <si>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</si>
  <si>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</si>
  <si>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</si>
  <si>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</si>
  <si>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</si>
  <si>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</si>
  <si>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</si>
  <si>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</si>
  <si>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</si>
  <si>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</si>
  <si>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</si>
  <si>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</si>
  <si>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</si>
  <si>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</si>
  <si>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</si>
  <si>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</si>
  <si>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</si>
  <si>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</si>
  <si>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</si>
  <si>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</si>
  <si>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</si>
  <si>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</si>
  <si>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</si>
  <si>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</si>
  <si>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</si>
  <si>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</si>
  <si>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</si>
  <si>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</si>
  <si>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</si>
  <si>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</si>
  <si>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</si>
  <si>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</si>
  <si>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</si>
  <si>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</si>
  <si>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</si>
  <si>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</si>
  <si>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</si>
  <si>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</si>
  <si>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</si>
  <si>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</si>
  <si>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</si>
  <si>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</si>
  <si>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</si>
  <si>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</si>
  <si>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</si>
  <si>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</si>
  <si>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</si>
  <si>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</si>
  <si>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</si>
  <si>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</si>
  <si>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</si>
  <si>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</si>
  <si>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</si>
  <si>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</si>
  <si>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</si>
  <si>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</si>
  <si>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</si>
  <si>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</si>
  <si>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</si>
  <si>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</si>
  <si>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</si>
  <si>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</si>
  <si>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</si>
  <si>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</si>
  <si>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</si>
  <si>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</si>
  <si>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</si>
  <si>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 xml:space="preserve">Total </t>
  </si>
  <si>
    <t xml:space="preserve">                                                                                                                                                                               Government/UT Administration of ________</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</si>
  <si>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</si>
  <si>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</si>
  <si>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</si>
  <si>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</si>
  <si>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</si>
  <si>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</si>
  <si>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</si>
  <si>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</si>
  <si>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</si>
  <si>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</si>
  <si>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</si>
  <si>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</si>
  <si>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</si>
  <si>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</si>
  <si>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</si>
  <si>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</si>
  <si>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</si>
  <si>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Balance requirement of kitchen  Devices</t>
  </si>
  <si>
    <t>Total No. of Institutions</t>
  </si>
  <si>
    <t>SI.No</t>
  </si>
  <si>
    <t>Component</t>
  </si>
  <si>
    <t>No. of Meals served</t>
  </si>
  <si>
    <t xml:space="preserve">No. of working days on which MDM served </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</si>
  <si>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</si>
  <si>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</si>
  <si>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</si>
  <si>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</si>
  <si>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</si>
  <si>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</si>
  <si>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</si>
  <si>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</si>
  <si>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</si>
  <si>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</si>
  <si>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</si>
  <si>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</si>
  <si>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</si>
  <si>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</si>
  <si>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</si>
  <si>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</si>
  <si>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</si>
  <si>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</si>
  <si>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</si>
  <si>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</si>
  <si>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</si>
  <si>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</si>
  <si>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</si>
  <si>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</si>
  <si>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</si>
  <si>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</si>
  <si>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</si>
  <si>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</si>
  <si>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</si>
  <si>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</si>
  <si>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</si>
  <si>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</si>
  <si>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</si>
  <si>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</si>
  <si>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</si>
  <si>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</si>
  <si>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</si>
  <si>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</si>
  <si>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</si>
  <si>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</si>
  <si>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</si>
  <si>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</si>
  <si>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</si>
  <si>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</si>
  <si>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</si>
  <si>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</si>
  <si>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</si>
  <si>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</si>
  <si>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</si>
  <si>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</si>
  <si>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State / UT:</t>
  </si>
  <si>
    <t>State/UT :</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</si>
  <si>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</si>
  <si>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</si>
  <si>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</si>
  <si>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</si>
  <si>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</si>
  <si>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</si>
  <si>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</si>
  <si>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</si>
  <si>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</si>
  <si>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</si>
  <si>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</si>
  <si>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</si>
  <si>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</si>
  <si>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</si>
  <si>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</si>
  <si>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</si>
  <si>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</si>
  <si>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</si>
  <si>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</si>
  <si>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</si>
  <si>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</si>
  <si>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</si>
  <si>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</si>
  <si>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</si>
  <si>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</si>
  <si>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</si>
  <si>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</si>
  <si>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</si>
  <si>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</si>
  <si>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</si>
  <si>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</si>
  <si>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</si>
  <si>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</si>
  <si>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kitchen devices procured through convergance</t>
  </si>
  <si>
    <t>Trust</t>
  </si>
  <si>
    <t>PRI / GP/ Urban Local Body</t>
  </si>
  <si>
    <t>GP - Gram Panchayat</t>
  </si>
  <si>
    <t>No. of children covered</t>
  </si>
  <si>
    <t>Kitchen-cum-store</t>
  </si>
  <si>
    <t>No. of meals to be served  (Col. 4 x Col. 5)</t>
  </si>
  <si>
    <t>Average No. of children availed MDM [Col. 8/Col. 9]</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</si>
  <si>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</si>
  <si>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</si>
  <si>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</si>
  <si>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</si>
  <si>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</si>
  <si>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</si>
  <si>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</si>
  <si>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</si>
  <si>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</si>
  <si>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</si>
  <si>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</si>
  <si>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</si>
  <si>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</si>
  <si>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</si>
  <si>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Others( Please specify)</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</si>
  <si>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</si>
  <si>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</si>
  <si>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</si>
  <si>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</si>
  <si>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</si>
  <si>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</si>
  <si>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</si>
  <si>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</si>
  <si>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</si>
  <si>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</si>
  <si>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</si>
  <si>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</si>
  <si>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</si>
  <si>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Table AT - 8 :UTILIZATION OF CENTRAL ASSISTANCE TOWARDS HONORARIUM TO COOK-CUM-HELPERS (Primary classes I-V)</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</si>
  <si>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</si>
  <si>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</si>
  <si>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</si>
  <si>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</si>
  <si>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Replacement of kitchen devices</t>
  </si>
  <si>
    <t>Madrasa / Maktabs</t>
  </si>
  <si>
    <t xml:space="preserve">Govt. </t>
  </si>
  <si>
    <t xml:space="preserve">Govt. aided </t>
  </si>
  <si>
    <t xml:space="preserve">Local body </t>
  </si>
  <si>
    <t>Recurring Assistance</t>
  </si>
  <si>
    <t>Non-Recurring Assistance</t>
  </si>
  <si>
    <t>Payment of Pending Bills of previous year</t>
  </si>
  <si>
    <t xml:space="preserve">Amount  </t>
  </si>
  <si>
    <t>Constructed with convergence</t>
  </si>
  <si>
    <t>Procured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</si>
  <si>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</si>
  <si>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</si>
  <si>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</si>
  <si>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</si>
  <si>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</si>
  <si>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</si>
  <si>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</si>
  <si>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</si>
  <si>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</si>
  <si>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</si>
  <si>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</si>
  <si>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</si>
  <si>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</si>
  <si>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</si>
  <si>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</si>
  <si>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</si>
  <si>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 xml:space="preserve">State / UT: </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</si>
  <si>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</si>
  <si>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</si>
  <si>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</si>
  <si>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</si>
  <si>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</si>
  <si>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</si>
  <si>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</si>
  <si>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</si>
  <si>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</si>
  <si>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</si>
  <si>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</si>
  <si>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</si>
  <si>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</si>
  <si>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</si>
  <si>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</si>
  <si>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</si>
  <si>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</si>
  <si>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</si>
  <si>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</si>
  <si>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</si>
  <si>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</si>
  <si>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</si>
  <si>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</si>
  <si>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</si>
  <si>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</si>
  <si>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</si>
  <si>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</si>
  <si>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</si>
  <si>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</si>
  <si>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</si>
  <si>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</si>
  <si>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</si>
  <si>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</si>
  <si>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</si>
  <si>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</si>
  <si>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</si>
  <si>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</si>
  <si>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</si>
  <si>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</si>
  <si>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</si>
  <si>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</si>
  <si>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</si>
  <si>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</si>
  <si>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</si>
  <si>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</si>
  <si>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</si>
  <si>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</si>
  <si>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</si>
  <si>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</si>
  <si>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</si>
  <si>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</si>
  <si>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</si>
  <si>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</si>
  <si>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</si>
  <si>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</si>
  <si>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</si>
  <si>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</si>
  <si>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</si>
  <si>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</si>
  <si>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</si>
  <si>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</si>
  <si>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</si>
  <si>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</si>
  <si>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</si>
  <si>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</si>
  <si>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</si>
  <si>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</si>
  <si>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</si>
  <si>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</si>
  <si>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</si>
  <si>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</si>
  <si>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</si>
  <si>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</si>
  <si>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</si>
  <si>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</si>
  <si>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</si>
  <si>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</si>
  <si>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</si>
  <si>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</si>
  <si>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</si>
  <si>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</si>
  <si>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</si>
  <si>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</si>
  <si>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</si>
  <si>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</si>
  <si>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</si>
  <si>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</si>
  <si>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</si>
  <si>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</si>
  <si>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</si>
  <si>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</si>
  <si>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</si>
  <si>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</si>
  <si>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</si>
  <si>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</si>
  <si>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</si>
  <si>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</si>
  <si>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</si>
  <si>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</si>
  <si>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</si>
  <si>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</si>
  <si>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</si>
  <si>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</si>
  <si>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</si>
  <si>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</si>
  <si>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</si>
  <si>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</si>
  <si>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</si>
  <si>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</si>
  <si>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</si>
  <si>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</si>
  <si>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</si>
  <si>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</si>
  <si>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</si>
  <si>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</si>
  <si>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</si>
  <si>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</si>
  <si>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</si>
  <si>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</si>
  <si>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</si>
  <si>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</si>
  <si>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</si>
  <si>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</si>
  <si>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</si>
  <si>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</si>
  <si>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</si>
  <si>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</si>
  <si>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</si>
  <si>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</si>
  <si>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</si>
  <si>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</si>
  <si>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</si>
  <si>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</si>
  <si>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</si>
  <si>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</si>
  <si>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</si>
  <si>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</si>
  <si>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</si>
  <si>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</si>
  <si>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</si>
  <si>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</si>
  <si>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</si>
  <si>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</si>
  <si>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</si>
  <si>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</si>
  <si>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</si>
  <si>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</si>
  <si>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</si>
  <si>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</si>
  <si>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</si>
  <si>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</si>
  <si>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</si>
  <si>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</si>
  <si>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</si>
  <si>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</si>
  <si>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</si>
  <si>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</si>
  <si>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</si>
  <si>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</si>
  <si>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</si>
  <si>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Action Taken by State Govt. on findings</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</si>
  <si>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</si>
  <si>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</si>
  <si>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</si>
  <si>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</si>
  <si>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</si>
  <si>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</si>
  <si>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</si>
  <si>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</si>
  <si>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</si>
  <si>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</si>
  <si>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</si>
  <si>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</si>
  <si>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</si>
  <si>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</si>
  <si>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</si>
  <si>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</si>
  <si>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</si>
  <si>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</si>
  <si>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</si>
  <si>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</si>
  <si>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Table AT - 8A : UTILIZATION OF CENTRAL ASSISTANCE TOWARDS HONORARIUM TO COOK-CUM-HELPERS (Upper Primary classes VI-VIII)</t>
  </si>
  <si>
    <t>Rate  of Transportation Assistance (Per MT)</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</si>
  <si>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</si>
  <si>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</si>
  <si>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</si>
  <si>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</si>
  <si>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</si>
  <si>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</si>
  <si>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</si>
  <si>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</si>
  <si>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</si>
  <si>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</si>
  <si>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</si>
  <si>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</si>
  <si>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</si>
  <si>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</si>
  <si>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</si>
  <si>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</si>
  <si>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</si>
  <si>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</si>
  <si>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</si>
  <si>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</si>
  <si>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</si>
  <si>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Total outlay (in Rs)</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</si>
  <si>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</si>
  <si>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</si>
  <si>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</si>
  <si>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</si>
  <si>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</si>
  <si>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</si>
  <si>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</si>
  <si>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</si>
  <si>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</si>
  <si>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</si>
  <si>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</si>
  <si>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</si>
  <si>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</si>
  <si>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</si>
  <si>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</si>
  <si>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</si>
  <si>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</si>
  <si>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</si>
  <si>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</si>
  <si>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</si>
  <si>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</si>
  <si>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</si>
  <si>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</si>
  <si>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</si>
  <si>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</si>
  <si>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</si>
  <si>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</si>
  <si>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</si>
  <si>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</si>
  <si>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</si>
  <si>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</si>
  <si>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</si>
  <si>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</si>
  <si>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</si>
  <si>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</si>
  <si>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</si>
  <si>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</si>
  <si>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</si>
  <si>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</si>
  <si>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</si>
  <si>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</si>
  <si>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</si>
  <si>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</si>
  <si>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</si>
  <si>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</si>
  <si>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</si>
  <si>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</si>
  <si>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</si>
  <si>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</si>
  <si>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</si>
  <si>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</si>
  <si>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</si>
  <si>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</si>
  <si>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</si>
  <si>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</si>
  <si>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</si>
  <si>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</si>
  <si>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</si>
  <si>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</si>
  <si>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</si>
  <si>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</si>
  <si>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</si>
  <si>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</si>
  <si>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</si>
  <si>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</si>
  <si>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</si>
  <si>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</si>
  <si>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</si>
  <si>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</si>
  <si>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AT 21 :Details of engagement and apportionment of honorarium to cook cum helpers (CCH) between schools and centralized kitchen.</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</si>
  <si>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</si>
  <si>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</si>
  <si>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</si>
  <si>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</si>
  <si>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</si>
  <si>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</si>
  <si>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</si>
  <si>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</si>
  <si>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</si>
  <si>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</si>
  <si>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</si>
  <si>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</si>
  <si>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</si>
  <si>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</si>
  <si>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</si>
  <si>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</si>
  <si>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</si>
  <si>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</si>
  <si>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</si>
  <si>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</si>
  <si>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</si>
  <si>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</si>
  <si>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</si>
  <si>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</si>
  <si>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</si>
  <si>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</si>
  <si>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</si>
  <si>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</si>
  <si>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</si>
  <si>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</si>
  <si>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</si>
  <si>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</si>
  <si>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</si>
  <si>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</si>
  <si>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</si>
  <si>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</si>
  <si>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</si>
  <si>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</si>
  <si>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</si>
  <si>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</si>
  <si>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</si>
  <si>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</si>
  <si>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Enrolment vis-a-vis availed for MDM  (Upper Primary, Classes VI - VIII)</t>
  </si>
  <si>
    <t>AT - 5</t>
  </si>
  <si>
    <t>AT - 5 A</t>
  </si>
  <si>
    <t>AT - 5 B</t>
  </si>
  <si>
    <t>AT - 5 C</t>
  </si>
  <si>
    <t>AT - 5 D</t>
  </si>
  <si>
    <t>AT - 6</t>
  </si>
  <si>
    <t>AT - 6 A</t>
  </si>
  <si>
    <t>AT - 6 B</t>
  </si>
  <si>
    <t>AT - 6 C</t>
  </si>
  <si>
    <t>AT - 7</t>
  </si>
  <si>
    <t>AT - 7 A</t>
  </si>
  <si>
    <t>AT - 8</t>
  </si>
  <si>
    <t>UTILIZATION OF CENTRAL ASSISTANCE TOWARDS HONORARIUM TO COOK-CUM-HELPERS (Primary classes I-V)</t>
  </si>
  <si>
    <t>AT - 8 A</t>
  </si>
  <si>
    <t>UTILIZATION OF CENTRAL ASSISTANCE TOWARDS HONORARIUM TO COOK-CUM-HELPERS (Upper Primary classes VI-VIII)</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</si>
  <si>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</si>
  <si>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</si>
  <si>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</si>
  <si>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</si>
  <si>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</si>
  <si>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</si>
  <si>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</si>
  <si>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</si>
  <si>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</si>
  <si>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</si>
  <si>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</si>
  <si>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</si>
  <si>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</si>
  <si>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</si>
  <si>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</si>
  <si>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</si>
  <si>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</si>
  <si>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</si>
  <si>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</si>
  <si>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</si>
  <si>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</si>
  <si>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</si>
  <si>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</si>
  <si>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</si>
  <si>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</si>
  <si>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</si>
  <si>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</si>
  <si>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</si>
  <si>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</si>
  <si>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</si>
  <si>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</si>
  <si>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</si>
  <si>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</si>
  <si>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</si>
  <si>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</si>
  <si>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</si>
  <si>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</si>
  <si>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</si>
  <si>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</si>
  <si>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</si>
  <si>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</si>
  <si>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</si>
  <si>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</si>
  <si>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</si>
  <si>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</si>
  <si>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</si>
  <si>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</si>
  <si>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</si>
  <si>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</si>
  <si>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</si>
  <si>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</si>
  <si>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</si>
  <si>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</si>
  <si>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</si>
  <si>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Annual Work Plan and Budget 2018-19</t>
  </si>
  <si>
    <t>Table: AT-1: GENERAL INFORMATION for 2017-18</t>
  </si>
  <si>
    <t>Table: AT-2 :  Details of  Provisions  in the State Budget 2017-18</t>
  </si>
  <si>
    <t>Table: AT-2A : Releasing of Funds from State to Directorate / Authority / District / Block / School level for 2017-18</t>
  </si>
  <si>
    <t>Table AT-3: No. of Institutions in the State vis a vis Institutions serving MDM during 2017-18</t>
  </si>
  <si>
    <t>Table: AT-3A: No. of Institutions covered  (Primary, Classes I-V)  during 2017-18</t>
  </si>
  <si>
    <t>Table: AT-3B: No. of Institutions covered (Upper Primary with Primary, Classes I-VIII) during 2017-18</t>
  </si>
  <si>
    <t>Table: AT-3C: No. of Institutions covered (Upper Primary without Primary, Classes VI-VIII) during 2017-18</t>
  </si>
  <si>
    <t>Table: AT-4: Enrolment vis-à-vis availed for MDM  (Primary,Classes I- V) during 2017-18</t>
  </si>
  <si>
    <t>Enrolment (As on 30.09.2017)</t>
  </si>
  <si>
    <t>Table: AT-4A: Enrolment vis-a-vis availed for MDM  (Upper Primary, Classes VI - VIII) 2017-18</t>
  </si>
  <si>
    <t>TotalEnrolment (As on 30.09.2017)</t>
  </si>
  <si>
    <t>Table: AT-5:  PAB-MDM Approval vs. PERFORMANCE (Primary, Classes I - V) during 2017-18</t>
  </si>
  <si>
    <t>MDM-PAB Approval for 2017-18</t>
  </si>
  <si>
    <t>MDM-PAB Approval for2017-18</t>
  </si>
  <si>
    <t>Table: AT-5 C:  PAB-MDM Approval vs. PERFORMANCE (Primary, Classes I - V) during 2017-18 - Drought</t>
  </si>
  <si>
    <t>Table: AT-5 D:  PAB-MDM Approval vs. PERFORMANCE (Upper Primary, Classes VI to VIII) during 2017-18 - Drought</t>
  </si>
  <si>
    <t>Gross Allocation for the  FY 2017-18</t>
  </si>
  <si>
    <t>Opening Balance as on 01.4.17</t>
  </si>
  <si>
    <t>Opening Balance as on 01.04.17</t>
  </si>
  <si>
    <t>Table: AT-6B: PAYMENT OF COST OF FOOD GRAINS TO FCI (Primary and Upper Primary Classes I-VIII) during2017-18</t>
  </si>
  <si>
    <t>Allocation for cost of foodgrains for 2017-18</t>
  </si>
  <si>
    <t>Table: AT-6C: Utilisation of foodgrains (Coarse Grain) during 2017-18</t>
  </si>
  <si>
    <t xml:space="preserve">Allocation for 2017-18                                </t>
  </si>
  <si>
    <t xml:space="preserve">Opening Balance as on 01.04.2017                                     </t>
  </si>
  <si>
    <t>Allocation for 2017-18</t>
  </si>
  <si>
    <t>Opening Balance as on 01.04.2017</t>
  </si>
  <si>
    <t>Allocation for FY 2017-18</t>
  </si>
  <si>
    <t>Table: AT-9 : Utilisation of Central Assitance towards Transportation Assistance (Primary &amp; Upper Primary,Classes I-VIII) during 2017-18</t>
  </si>
  <si>
    <t>Opening balance as on 01.04.17</t>
  </si>
  <si>
    <t>Table: AT-10 :  Utilisation of Central Assistance towards MME  (Primary &amp; Upper Primary,Classes I-VIII) during 2017-18</t>
  </si>
  <si>
    <t>Allocation for  2017-18</t>
  </si>
  <si>
    <t>Table: AT-10 A : Details of Meetings at district level during 2017-18</t>
  </si>
  <si>
    <t xml:space="preserve">Table AT - 10 B : Details of Social Audit during 2017-18 </t>
  </si>
  <si>
    <t>Annual Work Plan and Budget  2018-19</t>
  </si>
  <si>
    <t>*Total sanctioned during 2006-07  to 2017-18</t>
  </si>
  <si>
    <t>*Total sanction during 2006-07 to 2017-18</t>
  </si>
  <si>
    <t>Annual Work Plan and Budget2018-19</t>
  </si>
  <si>
    <t>Table: AT-17 : Coverage under Rashtriya Bal Swasthya Karykram (School Health Programme) - 2017-18</t>
  </si>
  <si>
    <t>Table AT - 23 Annual and Monthly data entry status in MDM-MIS during 2017-18</t>
  </si>
  <si>
    <t>Annual Work Plan &amp; Budget 2018-19</t>
  </si>
  <si>
    <t xml:space="preserve">Mid Day Meal Scheme </t>
  </si>
  <si>
    <t>Table AT - 23 A- Implementation of Automated Monitoring System  during 2017-18</t>
  </si>
  <si>
    <t>Kitchen devices sanctioned during 2006-07 to 2017-18 under MDM</t>
  </si>
  <si>
    <t>Table: AT-5 A:  PAB-MDM Approval vs. PERFORMANCE (Upper Primary, Classes VI to VIII) during 2017-18</t>
  </si>
  <si>
    <t>Table: AT-5 B:  PAB-MDM Approval vs. PERFORMANCE - STC (NCLP Schools) during 2017-18</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</si>
  <si>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</si>
  <si>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</si>
  <si>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</si>
  <si>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</si>
  <si>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</si>
  <si>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</si>
  <si>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</si>
  <si>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</si>
  <si>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</si>
  <si>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</si>
  <si>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</si>
  <si>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</si>
  <si>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</si>
  <si>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</si>
  <si>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No. of institutions where setting up of kitchen garden is proposed during 2018-19</t>
  </si>
  <si>
    <t>Amount paid to children (in Rs)</t>
  </si>
  <si>
    <t>Foodgrains provided to children (in MT)</t>
  </si>
  <si>
    <t>Covered through centralised kitchen</t>
  </si>
  <si>
    <t>Proposals for 2018-19</t>
  </si>
  <si>
    <t>Table: AT-26 : Number of School Working Days (Primary,Classes I-V) for 2018-19</t>
  </si>
  <si>
    <t>April,18</t>
  </si>
  <si>
    <t>May,18</t>
  </si>
  <si>
    <t>June,18</t>
  </si>
  <si>
    <t>July,18</t>
  </si>
  <si>
    <t>August,18</t>
  </si>
  <si>
    <t>September,18</t>
  </si>
  <si>
    <t>October,18</t>
  </si>
  <si>
    <t>November,18</t>
  </si>
  <si>
    <t>December,18</t>
  </si>
  <si>
    <t>January,19</t>
  </si>
  <si>
    <t>February,19</t>
  </si>
  <si>
    <t>March,19</t>
  </si>
  <si>
    <t>Table: AT-26A : Number of School Working Days (Upper Primary,Classes VI-VIII) for 2018-19</t>
  </si>
  <si>
    <t>Requirement of Pulses (in MTs)</t>
  </si>
  <si>
    <t>Pulse 1 (name)</t>
  </si>
  <si>
    <t>Pulse 2 (name)</t>
  </si>
  <si>
    <t>Pulse 3 (name)</t>
  </si>
  <si>
    <t>Pulse 4 (name)</t>
  </si>
  <si>
    <t>Pulse 5 (name)</t>
  </si>
  <si>
    <t>Table: AT-27: Proposal for coverage of children and working days  for 2018-19 (Primary Classes, I-V)</t>
  </si>
  <si>
    <t>Table: AT-27C : Proposal for coverage of children and working days  for Primary (Classes I-V) in Drought affected areas  during 2018-19</t>
  </si>
  <si>
    <t>Table: AT-27 A: Proposal for coverage of children and working days  for 2018-19 (Upper Primary,Classes VI-VIII)</t>
  </si>
  <si>
    <t>Table: AT-27 B: Proposal for coverage of children for NCLP Schools during 2018-19</t>
  </si>
  <si>
    <t>Table: AT-27C</t>
  </si>
  <si>
    <t>Table: AT-28: Requirement of kitchen-cum-stores in the Primary and Upper Primary schools for the year 2018-19</t>
  </si>
  <si>
    <t>Table: AT-28 A: Requirement of kitchen cum stores as per Plinth Area Norm in the Primary and Upper Primary schools for the year 2018-19</t>
  </si>
  <si>
    <t>Table: AT-29 : Requirement of Kitchen Devices during 2018-19 in Primary &amp; Upper Primary Schools</t>
  </si>
  <si>
    <t>Table: AT 30 :    Requirement of Cook cum Helpers for 2018-19</t>
  </si>
  <si>
    <t>Maximum number of institutions for which daily data transferred during the month</t>
  </si>
  <si>
    <t>Table: AT-6: Utilisation of foodgrains  (Primary, Classes I-V) during 2017-18</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</si>
  <si>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</si>
  <si>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</si>
  <si>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</si>
  <si>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</si>
  <si>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</si>
  <si>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Table: AT-6A: Utilisation of foodgrains  (Upper Primary, Classes VI-VIII) during 2017-18</t>
  </si>
  <si>
    <t>* State</t>
  </si>
  <si>
    <t>*State</t>
  </si>
  <si>
    <t xml:space="preserve">*State (col.7+10-13) </t>
  </si>
  <si>
    <t>*state share includes funds as well as monetary value of the commodities supplied by the State/UT</t>
  </si>
  <si>
    <t>Table: AT-7: Utilisation of Cooking Cost (Primary, Classes I-V) during 2017-18</t>
  </si>
  <si>
    <t>Table: AT-7A: Utilisation of Cooking cost (Upper Primary Classes, VI-VIII) for 2017-18</t>
  </si>
  <si>
    <t>* state share includes funds as well as monetary value of the commodities supplied by the State/UT</t>
  </si>
  <si>
    <t>Table - AT - 10 B</t>
  </si>
  <si>
    <t>*Total Sanction during 2012-13 to 2017-18</t>
  </si>
  <si>
    <t>Table: AT-27 D : Proposal for coverage of children and working days  for Upper Primary (Classes VI-VIII) in Drought affected areas  during 2018-19</t>
  </si>
  <si>
    <t>Table: AT-27 D</t>
  </si>
  <si>
    <t>Kitchen-cum-store sanctioned during 2006-07 to 2017-18</t>
  </si>
  <si>
    <t>Total No. of Cook-cum-helpers required in drought affected areas, if any</t>
  </si>
  <si>
    <t>Table: AT- 32</t>
  </si>
  <si>
    <t>Table: AT-32:  PAB-MDM Approval vs. PERFORMANCE (Primary Classes I to V) during 2017-18 - Drought</t>
  </si>
  <si>
    <t>District :</t>
  </si>
  <si>
    <t>Foodgrains</t>
  </si>
  <si>
    <t xml:space="preserve">Hon. to cook-cum-helpers </t>
  </si>
  <si>
    <t>Allocation</t>
  </si>
  <si>
    <t>Utilisation</t>
  </si>
  <si>
    <t>Allocation (Centre +State)</t>
  </si>
  <si>
    <t>Utilisation (Centre +State)</t>
  </si>
  <si>
    <t>Table: AT-32A</t>
  </si>
  <si>
    <t>Table: AT-32 A:  PAB-MDM Approval vs. PERFORMANCE (Upper Primary, Classes VI to VIII) during 2017-18 - Drought</t>
  </si>
  <si>
    <t>Secretary of the Nodal Department</t>
  </si>
  <si>
    <t>Information on Kitchen Garden</t>
  </si>
  <si>
    <t xml:space="preserve">AT - 10 E </t>
  </si>
  <si>
    <t>AT - 4 B</t>
  </si>
  <si>
    <t>Information on Aadhaar Enrolment</t>
  </si>
  <si>
    <t>AT - 32</t>
  </si>
  <si>
    <t>PAB-MDM Approval vs. PERFORMANCE (Primary Classes I to V) during 2017-18 - Drought</t>
  </si>
  <si>
    <t>AT - 32 A</t>
  </si>
  <si>
    <t>PAB-MDM Approval vs. PERFORMANCE (Upper Primary, Classes VI to VIII) during 2017-18 - Drought</t>
  </si>
  <si>
    <t>GENERAL INFORMATION for 2017-18</t>
  </si>
  <si>
    <t>Details of  Provisions  in the State Budget 2017-18</t>
  </si>
  <si>
    <t>Releasing of Funds from State to Directorate / Authority / District / Block / School level for 2017-18</t>
  </si>
  <si>
    <t>No. of Institutions in the State vis a vis Institutions serving MDM during 2017-18</t>
  </si>
  <si>
    <t>No. of Institutions covered  (Primary, Classes I-V)  during 2017-18</t>
  </si>
  <si>
    <t>No. of Institutions covered (Upper Primary with Primary, Classes I-VIII) during 2017-18</t>
  </si>
  <si>
    <t>No. of Institutions covered (Upper Primary without Primary, Classes VI-VIII) during 2017-18</t>
  </si>
  <si>
    <t>PAB-MDM Approval vs. PERFORMANCE (Primary, Classes I - V) during 2017-18</t>
  </si>
  <si>
    <t>PAB-MDM Approval vs. PERFORMANCE (Upper Primary, Classes VI to VIII) during 2017-18</t>
  </si>
  <si>
    <t>PAB-MDM Approval vs. PERFORMANCE NCLP Schools during 2017-18</t>
  </si>
  <si>
    <t>PAB-MDM Approval vs. PERFORMANCE (Primary, Classes I - V) during 2017-18 - Drought</t>
  </si>
  <si>
    <t>Utilisation of foodgrains  (Primary, Classes I-V) during 2017-18</t>
  </si>
  <si>
    <t>Utilisation of foodgrains  (Upper Primary, Classes VI-VIII) during 2017-18</t>
  </si>
  <si>
    <t>PAYMENT OF COST OF FOOD GRAINS TO FCI (Primary and Upper Primary Classes I-VIII) during 2017-18</t>
  </si>
  <si>
    <t>Utilisation of foodgrains (Coarse Grain) during 2017-18</t>
  </si>
  <si>
    <t>Utilisation of Cooking Cost (Primary, Classes I-V) during 2017-18</t>
  </si>
  <si>
    <t>Utilisation of Cooking cost (Upper Primary Classes, VI-VIII) for 2017-18</t>
  </si>
  <si>
    <t>Utilisation of Central Assitance towards Transportation Assistance (Primary &amp; Upper Primary,Classes I-VIII) during 2017-18</t>
  </si>
  <si>
    <t>Utilisation of Central Assistance towards MME  (Primary &amp; Upper Primary,Classes I-VIII) during 2017-18</t>
  </si>
  <si>
    <t>Details of Meetings at district level during 2017-18</t>
  </si>
  <si>
    <t>Coverage under Rashtriya Bal Swasthya Karykram (School Health Programme) - 2017-18</t>
  </si>
  <si>
    <t>Annual and Monthly data entry status in MDM-MIS during 2017-18</t>
  </si>
  <si>
    <t>Implementation of Automated Monitoring System  during 2017-18</t>
  </si>
  <si>
    <t>Number of School Working Days (Upper Primary,Classes VI-VIII) for 2018-19</t>
  </si>
  <si>
    <t>Proposal for coverage of children and working days  for 2018-19  (Primary Classes, I-V)</t>
  </si>
  <si>
    <t>Proposal for coverage of children and working days  for 2018-19  (Upper Primary,Classes VI-VIII)</t>
  </si>
  <si>
    <t>Proposal for coverage of children for NCLP Schools during 2018-19</t>
  </si>
  <si>
    <t>Proposal for coverage of children and working days  for Primary (Classes I-V) in Drought affected areas  during 2018-19</t>
  </si>
  <si>
    <t>Proposal for coverage of children and working days  for  Upper Primary (Classes VI-VIII)in Drought affected areas  during 2018-19</t>
  </si>
  <si>
    <t>Requirement of kitchen-cum-stores in the Primary and Upper Primary schools for the year 2018-19</t>
  </si>
  <si>
    <t>Requirement of kitchen cum stores as per Plinth Area Norm in the Primary and Upper Primary schools for the year 2018-19</t>
  </si>
  <si>
    <t>Requirement of Kitchen Devices during 2018-19 in Primary &amp; Upper Primary Schools</t>
  </si>
  <si>
    <t>Requirement of Cook cum Helpers for 2018-19</t>
  </si>
  <si>
    <t>Budget Provision for the Year 2018-19</t>
  </si>
  <si>
    <t>(For the Period 01.04.17 to 31.03.18)</t>
  </si>
  <si>
    <t>During 01.04.17 to 31.03.2018</t>
  </si>
  <si>
    <t>During 01.04.17 to 31.03.18</t>
  </si>
  <si>
    <t>(For the Period 01.4.17 to 31.03.18)</t>
  </si>
  <si>
    <t>(As on 31st March, 2018)</t>
  </si>
  <si>
    <t>As on 31st March, 2018</t>
  </si>
  <si>
    <t>Budget Released till 31.03.2018</t>
  </si>
  <si>
    <t xml:space="preserve">Total Unspent Balance as on 31.03.2018   </t>
  </si>
  <si>
    <t xml:space="preserve">Total Unspent Balance as on 31.03.2018                                            </t>
  </si>
  <si>
    <t>Unspent Balance as on 31.03.2018</t>
  </si>
  <si>
    <t>Unspent balance as on 31.03.2018               [Col: (4+5)-7]</t>
  </si>
  <si>
    <t>Feb</t>
  </si>
  <si>
    <t>Mar</t>
  </si>
  <si>
    <t>Apr, 2017</t>
  </si>
  <si>
    <t>Dec, 2017</t>
  </si>
  <si>
    <t>Jan, 2018</t>
  </si>
  <si>
    <t>Coarse Grains</t>
  </si>
  <si>
    <t>Table: AT-31 : Budget Provision for the Year 2018-19</t>
  </si>
  <si>
    <t>Number of School Working Days (Primary,Classes I-V) for 2018-19</t>
  </si>
  <si>
    <t xml:space="preserve">No. of working days (During 01.04.17 to 31.03.18)                  </t>
  </si>
  <si>
    <t>Engaged in 2017-18</t>
  </si>
  <si>
    <t>2018-19</t>
  </si>
  <si>
    <t>Table: AT- 10 F</t>
  </si>
  <si>
    <t>Total Schools</t>
  </si>
  <si>
    <t>Schools having drinking water facilities</t>
  </si>
  <si>
    <t>Schools having safe drinking water facilities</t>
  </si>
  <si>
    <t>Number of Schools having facility of water filtration</t>
  </si>
  <si>
    <t>Types of filtration* used (number of schools)</t>
  </si>
  <si>
    <t>Any Innovation for purification of water</t>
  </si>
  <si>
    <t>Source of Funds used</t>
  </si>
  <si>
    <t>Membrane technology Purification</t>
  </si>
  <si>
    <t>UV purification or e-boiling</t>
  </si>
  <si>
    <t>Candle filter purifier</t>
  </si>
  <si>
    <t>Activated carbon filter purifier</t>
  </si>
  <si>
    <t>CSR</t>
  </si>
  <si>
    <t>Donations etc.</t>
  </si>
  <si>
    <t>RO</t>
  </si>
  <si>
    <t>UF</t>
  </si>
  <si>
    <t>AT - 10 F</t>
  </si>
  <si>
    <t>Information on Drinking water facilites</t>
  </si>
  <si>
    <t>Table AT-10 F: Information on Drinking water facilites</t>
  </si>
  <si>
    <t>Bengaluru North</t>
  </si>
  <si>
    <t>Bengaluru South</t>
  </si>
  <si>
    <t>Chitradurga</t>
  </si>
  <si>
    <t>Davanagere</t>
  </si>
  <si>
    <t>Shimoga</t>
  </si>
  <si>
    <t>Bangalore (R)</t>
  </si>
  <si>
    <t>Ramnagara</t>
  </si>
  <si>
    <t>Kolar</t>
  </si>
  <si>
    <t>Chikkaballapur</t>
  </si>
  <si>
    <t>Tumkur</t>
  </si>
  <si>
    <t>Tumkur Madhugiri</t>
  </si>
  <si>
    <t>Mysore</t>
  </si>
  <si>
    <t>Mandya</t>
  </si>
  <si>
    <t>Chamarajanagar</t>
  </si>
  <si>
    <t>Kodagu</t>
  </si>
  <si>
    <t>Hassan</t>
  </si>
  <si>
    <t>Chikkamagalur</t>
  </si>
  <si>
    <t>Mangalore(DK)</t>
  </si>
  <si>
    <t>Udupi</t>
  </si>
  <si>
    <t>Dharwad</t>
  </si>
  <si>
    <t>Uttara Kannada</t>
  </si>
  <si>
    <t>Uttara Kannada Sirsi</t>
  </si>
  <si>
    <t>Haveri</t>
  </si>
  <si>
    <t>Gadag</t>
  </si>
  <si>
    <t>Belagavi</t>
  </si>
  <si>
    <t>Belagavi Chikkodi</t>
  </si>
  <si>
    <t>Bagalkot</t>
  </si>
  <si>
    <t>Vijayapura</t>
  </si>
  <si>
    <t>Bidar</t>
  </si>
  <si>
    <t>Bellary</t>
  </si>
  <si>
    <t>Kalburgi</t>
  </si>
  <si>
    <t>Koppal</t>
  </si>
  <si>
    <t>Raichur</t>
  </si>
  <si>
    <t>Yadgir</t>
  </si>
  <si>
    <t>TOTAL</t>
  </si>
  <si>
    <t>NILL</t>
  </si>
  <si>
    <t>Hot Milk</t>
  </si>
  <si>
    <t>150 ml</t>
  </si>
  <si>
    <t>5 days in week</t>
  </si>
  <si>
    <t>Flavoured Milk-Choclate</t>
  </si>
  <si>
    <t>3 days in week</t>
  </si>
  <si>
    <t>Flavoured Milk-Cardamom</t>
  </si>
  <si>
    <t>2 days in week</t>
  </si>
  <si>
    <t>27.04.2017</t>
  </si>
  <si>
    <t>25.07.2017</t>
  </si>
  <si>
    <t>29.12.2017</t>
  </si>
  <si>
    <t>03.04.2017</t>
  </si>
  <si>
    <t>23.11.2017</t>
  </si>
  <si>
    <t>30.01.2018</t>
  </si>
  <si>
    <t>e-transfer</t>
  </si>
  <si>
    <t>yes</t>
  </si>
  <si>
    <t>Sl.
No.</t>
  </si>
  <si>
    <t>MDM Programme</t>
  </si>
  <si>
    <t>In all the school of district 936</t>
  </si>
  <si>
    <t xml:space="preserve">The hand washing steps images displayed in school </t>
  </si>
  <si>
    <t>Kai Thutthu programme by Mothers Committee</t>
  </si>
  <si>
    <t>Do's &amp; Don'ts  and Logo are displayed in every school</t>
  </si>
  <si>
    <t>Swadista - a booklet on low cost coastal food items was prepared and distributed to schools
Aahara Sannaddu is established in schools to bring awareness about MDM scheme</t>
  </si>
  <si>
    <t>Approximately Rs. 10,000 per block</t>
  </si>
  <si>
    <t>total</t>
  </si>
  <si>
    <t>kc</t>
  </si>
  <si>
    <t>NIL</t>
  </si>
  <si>
    <t>Donation</t>
  </si>
  <si>
    <t>Mixer Grinder</t>
  </si>
  <si>
    <t>Plates</t>
  </si>
  <si>
    <t>plates,idli cooker,glasses,mixer</t>
  </si>
  <si>
    <t>curd,pickel an dsweet</t>
  </si>
  <si>
    <t>Drought-1st installment</t>
  </si>
  <si>
    <t>Drought-2nd Installment</t>
  </si>
  <si>
    <t>18.08.2017</t>
  </si>
  <si>
    <t>State / UT: KARNATAKA</t>
  </si>
  <si>
    <t>RELEASE</t>
  </si>
  <si>
    <t>ALLOCATION</t>
  </si>
  <si>
    <t>nill</t>
  </si>
  <si>
    <t>0</t>
  </si>
  <si>
    <t>DIATRICTS</t>
  </si>
  <si>
    <t>Local Holidays</t>
  </si>
  <si>
    <t>Anticipated working days</t>
  </si>
  <si>
    <t>RDPR, EDUCATION</t>
  </si>
  <si>
    <t>RDPR (ZP), EDUCATION</t>
  </si>
  <si>
    <t>COMMISSIONER OF PI, JOINT DIRECTOR</t>
  </si>
  <si>
    <t>CHIEFE EXICUTIVE OFFICER OF ZP, EDUCATIONAL OFFICER</t>
  </si>
  <si>
    <t>EXICUTIVE OFFICER OF TP, ADPI</t>
  </si>
  <si>
    <t>1800-4252-0007</t>
  </si>
  <si>
    <t>080 22271998, 22242943</t>
  </si>
  <si>
    <t xml:space="preserve"> 30 ZP OFFICE OFFICE LAND LINE Nos </t>
  </si>
  <si>
    <t xml:space="preserve"> 175 TP OFFICE OFFICE LAND LINE Nos </t>
  </si>
  <si>
    <t xml:space="preserve">yes </t>
  </si>
  <si>
    <t>Akhila Karnataka Kannada Kasthuri Kala Sanga #44, B.K Industries Road, Avalahalli Anjanapura Main Road, Bangalore -560069</t>
  </si>
  <si>
    <t>Smt. Girija Shastri Memorial Trust, Bangalore, BBMP Bhavan, Kempegowda Nagar, Gavipuram, Bangalore-560019</t>
  </si>
  <si>
    <t>Sri. Annapoorna Trust, Sri Gayathri Temple, Near Yeshwanthpura Circle, Bangalore-560022.</t>
  </si>
  <si>
    <t>Akshaya Pathra Foundation</t>
  </si>
  <si>
    <t>Gajanana Vidhya Samsthe</t>
  </si>
  <si>
    <t>Ambedkar Rural Education Society</t>
  </si>
  <si>
    <t>SAMRUDDHI SERVICE SOCIETY BELGAUM</t>
  </si>
  <si>
    <t>ADARSH EDN &amp; SOCIAL WELFARE SOCIETY BELGAUM</t>
  </si>
  <si>
    <t>UNITED SOCIAL WELFARE SOCIETY BELGAUM</t>
  </si>
  <si>
    <t>SAMARTH AGR &amp; RURAL DEVELOPMENT SANSTE M.K.HUBLE TQ: BAILHONGAL</t>
  </si>
  <si>
    <t>SHRI. GURUGADADESHWAR SANSTAN HIREMATH M.CHANDARGI TQ. RAMDURG</t>
  </si>
  <si>
    <t>SHRI. M.G.C.SHIVAPPAYYA SHIVAYOGIGALA MATH UGARGOL TQ. SAVADATTI</t>
  </si>
  <si>
    <t xml:space="preserve">SHRI. GURUSHANTESHWAR JANAKALYAN PRATISTAN HIREMATH HUKKERI </t>
  </si>
  <si>
    <t>SHRI MURUGENDRA SHIVAYOGI GACHINMATH ATHANI</t>
  </si>
  <si>
    <t>PRAGATIPARA GRAMEENABHIVRUDHI SANSTE HARUGERI TQ. RAIBAG</t>
  </si>
  <si>
    <t>Hole Hucheswara Shikshana &amp; Grameen Abhivruddi Samste ® Guledgudda.</t>
  </si>
  <si>
    <t>Samagra Grameena Abhivruddi Seva Samste Jamakhandi.</t>
  </si>
  <si>
    <t>Savalagi Samagra Grameena Abhivruddi Seva Samste Savalagi.</t>
  </si>
  <si>
    <t>Shri Rajeshwari Stri Shakti Swa Sahaya Sangha Jagadal.</t>
  </si>
  <si>
    <t>The Akshaya Patra Foundation , Toranagallu</t>
  </si>
  <si>
    <t xml:space="preserve">S.E.T.C.GADAG </t>
  </si>
  <si>
    <t>Sri. Mata Manikeshwari Woman Development Society Yadagiri</t>
  </si>
  <si>
    <t>Sri. Jaganaganga Vivididdosh Education Society Maragol Tq chitapur</t>
  </si>
  <si>
    <t>Sri. Vishwaganga Education Rural Development Society Sedam</t>
  </si>
  <si>
    <t>Hemaraddy Mallamma Woman Mandali Yadagiri</t>
  </si>
  <si>
    <t>Hattikuni Jalashaya Niru Balekedarra Sahakar Sanga Hattikuni.</t>
  </si>
  <si>
    <t>Di. Narasappa Chintanalli memorial Education Society  (ri) Yadagiri</t>
  </si>
  <si>
    <t>Chetana Education &amp; Swayam Seva Sousthe Sagar</t>
  </si>
  <si>
    <t>Chanda Huseni shtri Shakti Sanga Gogi.</t>
  </si>
  <si>
    <t>Ramammadevi Shtri Shakti Sanga Vanadurga</t>
  </si>
  <si>
    <t>Sri. Vishwachetana Education and Rural Development Society Sagar</t>
  </si>
  <si>
    <t>Shrti Shakti Muslim woman Development Sanga. Sagar</t>
  </si>
  <si>
    <t>Nirmaladevi Woman Mandali Shahapur</t>
  </si>
  <si>
    <t xml:space="preserve">Rajananda Education Society Rangampheth </t>
  </si>
  <si>
    <t>IPDP</t>
  </si>
  <si>
    <t>Akshaya Patre Foundation, GOKULUM</t>
  </si>
  <si>
    <t xml:space="preserve">Samarthnam Trust for the disabled </t>
  </si>
  <si>
    <t>GY</t>
  </si>
  <si>
    <t>poornima Grameen Abhivruddi Samste"ri"jalihal Belur</t>
  </si>
  <si>
    <t>SRI ANNAPOORNA TRUST</t>
  </si>
  <si>
    <t>KARUNA SEVA SAMITHI</t>
  </si>
  <si>
    <t>PRIYA CHARITABLE TRUST</t>
  </si>
  <si>
    <t>ASHA KIRANA SAMASTHE</t>
  </si>
  <si>
    <t>TAJ CHARITABLE TRUST</t>
  </si>
  <si>
    <t>SRI SAI MANDALI TRUST</t>
  </si>
  <si>
    <t>SRI SATYA SAI SUBBARAMA SASTRY MEMORIAL TRUST</t>
  </si>
  <si>
    <t>THIRUPUVANAM FOUNDATION</t>
  </si>
  <si>
    <t>AKHILA KARNATAKA KANNADA KASTURI KALA SANGHA</t>
  </si>
  <si>
    <t>GIL GAL CHARITABLE TRUST</t>
  </si>
  <si>
    <t xml:space="preserve"> J.S.S. Mahavidyapeeta Mysore-Yelandur </t>
  </si>
  <si>
    <t>Akshay patra Foundetions</t>
  </si>
  <si>
    <t>Adamya Cheatan Foundation Srimt, Girija Truest</t>
  </si>
  <si>
    <t>Admmya Chetan Foundtion</t>
  </si>
  <si>
    <t xml:space="preserve">JEEJA MATA MAHILA SANGH, ALAND </t>
  </si>
  <si>
    <t>GAJANANA TARUN SANGH, ALAND</t>
  </si>
  <si>
    <t>PRATIBIMBA S. SANGH ALAND</t>
  </si>
  <si>
    <t>ANNAPURNESHWARI .V.V SANGH KALABURAGI</t>
  </si>
  <si>
    <t>ADAMY CHETANA</t>
  </si>
  <si>
    <t>BACHPAN BACHAV TALIM DILAVO TEHRIK, KALABURAGI</t>
  </si>
  <si>
    <t>SHIVAMANDIR JIRNODDHAR TRUST, CHITTAPUR, KALABURAGI</t>
  </si>
  <si>
    <t>LUMBINI V.V.SANGH KALABURAGI</t>
  </si>
  <si>
    <t xml:space="preserve">MOULANA ABUL KALAM SOCIETY, KALABURAGI </t>
  </si>
  <si>
    <t>SRI RAGHAVENDRA V.V SANGH KALABURAGI</t>
  </si>
  <si>
    <t>VISHWAGANGA.E.R.D.S.SEDAM</t>
  </si>
  <si>
    <t>Akshaya patra Foundation</t>
  </si>
  <si>
    <t>Samarth Krushi &amp; Grameena Abhivruddi Samste M.K.Hubli</t>
  </si>
  <si>
    <t>Chaitnya Nirantar Ulitay &amp; Salgumpu Township Dandeli</t>
  </si>
  <si>
    <t xml:space="preserve">Akkmahadevi Mahila Mandal Javligalli Haliyal </t>
  </si>
  <si>
    <t>BAGALKOT</t>
  </si>
  <si>
    <t>BANGALORE RURAL</t>
  </si>
  <si>
    <t>BELAGAVI</t>
  </si>
  <si>
    <t>BELLARY</t>
  </si>
  <si>
    <t>BENGALURU NORTH</t>
  </si>
  <si>
    <t>BENGALURU SOUTH</t>
  </si>
  <si>
    <t>BIDAR</t>
  </si>
  <si>
    <t>CHAMARAJANAGAR</t>
  </si>
  <si>
    <t>CHIKKABALLAPUR</t>
  </si>
  <si>
    <t>CHIKKAMAGALORE</t>
  </si>
  <si>
    <t>CHIKKODI</t>
  </si>
  <si>
    <t>CHITRADURGA</t>
  </si>
  <si>
    <t>DAKSHINA KANNADA</t>
  </si>
  <si>
    <t>DAVANAGERE</t>
  </si>
  <si>
    <t>DHARWAD</t>
  </si>
  <si>
    <t>GADAG</t>
  </si>
  <si>
    <t>HASSAN</t>
  </si>
  <si>
    <t>HAVERI</t>
  </si>
  <si>
    <t>KODAGU</t>
  </si>
  <si>
    <t>KOLAR</t>
  </si>
  <si>
    <t>KOPPAL</t>
  </si>
  <si>
    <t>MADHUGIRI</t>
  </si>
  <si>
    <t>MANDYA</t>
  </si>
  <si>
    <t>NOT APPLICABLE</t>
  </si>
  <si>
    <t>MYSORE</t>
  </si>
  <si>
    <t>RAICHUR</t>
  </si>
  <si>
    <t>RAMANAGAR</t>
  </si>
  <si>
    <t>SHIMOGA</t>
  </si>
  <si>
    <t>SIRSI</t>
  </si>
  <si>
    <t>TUMKUR</t>
  </si>
  <si>
    <t>UDUPI</t>
  </si>
  <si>
    <t>UTTARA KANNADA</t>
  </si>
  <si>
    <t>VIJAYAPURA</t>
  </si>
  <si>
    <t>YADGIR</t>
  </si>
  <si>
    <t>KALABURGI</t>
  </si>
  <si>
    <t>Apr</t>
  </si>
  <si>
    <t>Dec</t>
  </si>
  <si>
    <t>Jan</t>
  </si>
  <si>
    <t>10.4.2017</t>
  </si>
  <si>
    <t>23.08.2017</t>
  </si>
  <si>
    <t>28.11.2017</t>
  </si>
  <si>
    <t>05.02.2018</t>
  </si>
  <si>
    <t>18.04.2017</t>
  </si>
  <si>
    <t>29.08.2017</t>
  </si>
  <si>
    <t>4.12.2017</t>
  </si>
  <si>
    <t>9.02.2018</t>
  </si>
  <si>
    <t>400+1600     (Helpers)</t>
  </si>
  <si>
    <t>400+1700      (Head Cook)</t>
  </si>
  <si>
    <t xml:space="preserve">(Govt+LB+MOULANA AZAD)
Schools </t>
  </si>
  <si>
    <t>KALBURGI</t>
  </si>
  <si>
    <t>S.
No.</t>
  </si>
  <si>
    <t>SAMRUDDHI SERVICE SOCIETY</t>
  </si>
  <si>
    <t>The Akshay Patra Foundation</t>
  </si>
  <si>
    <t>AKSHAYA PATRA</t>
  </si>
  <si>
    <t>ADMYA CHETHANA</t>
  </si>
  <si>
    <t>J.S.S M.V.P</t>
  </si>
  <si>
    <t>There is no covering more then 20000 children in our District</t>
  </si>
  <si>
    <t>SHRI. GURUSHANTESHWAR JAN. KAL.PRAT.HIREMATH HUKKERI</t>
  </si>
  <si>
    <t xml:space="preserve">No grant has been released from 2014-15 for procurring Kitchen devices </t>
  </si>
  <si>
    <t xml:space="preserve">For </t>
  </si>
  <si>
    <t>12.06.2017</t>
  </si>
  <si>
    <t>9 children complained about stomach-ache after consuming M/DM</t>
  </si>
  <si>
    <t>Children were taken to nearest Government hospital and treated for stomach ache. Late evening they were discharged and sent home safely</t>
  </si>
  <si>
    <t>57 children complained about stomach-ache after consuming Iron tablets soon after lunch.</t>
  </si>
  <si>
    <t>Children were taken to nearest Government hospital and treated for stomach ache. Late evening they were discharged and sent home safely. Teachers were instructed to distribute tablets half an hour after the Lunch.</t>
  </si>
  <si>
    <t>23.06.2017</t>
  </si>
  <si>
    <t>Lizard found in Sambar</t>
  </si>
  <si>
    <t>While consuming MDM children saw the pieces of Lizard in their plates and started vomiting. Immediately they were rush to hospital and given treatment. After they were discharged.</t>
  </si>
  <si>
    <t>10.07-2017</t>
  </si>
  <si>
    <t>Due to Uncleaned Soji used for Payasam worms were found.</t>
  </si>
  <si>
    <t xml:space="preserve">After consuming Payasam in MDM 11 children started vomiting. Children were taken to nearest Government hospital and treated for vomiting. As a precautionary measure rest of the 95 chidren were also treated.
All CCHs were dismissed and new CCH are appointed. School HT was warned through notice. 
</t>
  </si>
  <si>
    <t>15.07,2017</t>
  </si>
  <si>
    <t>Due to Uncleaned Soji used for Upma worms were found.</t>
  </si>
  <si>
    <t>After consuming Upma  in MDM 40 children started vomiting. Children were taken to nearest Government hospital and treated for vomiting. All CCHs were dismissed and new CCH are appointed. School HT was warned through notice.</t>
  </si>
  <si>
    <t>11.07.2017</t>
  </si>
  <si>
    <t>23 children complained about stomach-ache after consuming Iron tablets soon after lunch</t>
  </si>
  <si>
    <t>Negligence of CCH and Teachers.</t>
  </si>
  <si>
    <r>
      <t>To take Milk  1</t>
    </r>
    <r>
      <rPr>
        <vertAlign val="superscript"/>
        <sz val="12"/>
        <rFont val="Times New Roman"/>
        <family val="1"/>
      </rPr>
      <t>st</t>
    </r>
    <r>
      <rPr>
        <sz val="12"/>
        <rFont val="Times New Roman"/>
        <family val="1"/>
      </rPr>
      <t xml:space="preserve"> Standard Children  were in queue. Then a CCH came to distribute the milk holding a hot milk bowl in her hand. As soon as she came children started pushing and one of the children was pushed by her class mate in turn she hit the milk bowl, the milk was poured on her body and the girl was injured with burn wounds. Immediately she was taken to nearest hospital for First Aid then to KLE hospital Belagavi. She was in the hospital for around 30 days and treated well. The entire expenditure from different source was met by the department. Apart from this she was given a sum of Rs 1.75 lakh.as compensation by the teachers association of that Block. At present the child is in school.
As a corrective measure the CCH was dismissed and the head teacher and a nodal teacher were suspended.
</t>
    </r>
  </si>
  <si>
    <t xml:space="preserve">Savadatti Tq, 
Belagavi. </t>
  </si>
  <si>
    <t xml:space="preserve">Tarikere Tq, Chikkamagaluru.
</t>
  </si>
  <si>
    <t xml:space="preserve">Sirsi Tq, 
Uttara Kannada. 
</t>
  </si>
  <si>
    <t xml:space="preserve">Hunagunda Tq. Bagalakote, 
</t>
  </si>
  <si>
    <t xml:space="preserve">Gadaga Rural,
 Gadaga, </t>
  </si>
  <si>
    <t xml:space="preserve"> Rayabhaga Tq, 
Belagavi.</t>
  </si>
  <si>
    <t xml:space="preserve">Muddebihala Tq, Vijayapura,
 </t>
  </si>
  <si>
    <t>MDM serving by temples</t>
  </si>
  <si>
    <t xml:space="preserve">State / UT: KARNATAKA </t>
  </si>
  <si>
    <t>STATE/UT :KARNATAKA</t>
  </si>
  <si>
    <t>State / UT: Karnataka</t>
  </si>
  <si>
    <r>
      <t xml:space="preserve">No. of working days </t>
    </r>
    <r>
      <rPr>
        <b/>
        <sz val="12"/>
        <color indexed="10"/>
        <rFont val="Arial"/>
        <family val="2"/>
      </rPr>
      <t xml:space="preserve">      </t>
    </r>
    <r>
      <rPr>
        <b/>
        <sz val="12"/>
        <rFont val="Arial"/>
        <family val="2"/>
      </rPr>
      <t xml:space="preserve">          </t>
    </r>
  </si>
  <si>
    <r>
      <t>No. of working days</t>
    </r>
    <r>
      <rPr>
        <b/>
        <sz val="12"/>
        <color indexed="10"/>
        <rFont val="Arial"/>
        <family val="2"/>
      </rPr>
      <t xml:space="preserve">    </t>
    </r>
    <r>
      <rPr>
        <b/>
        <sz val="12"/>
        <rFont val="Arial"/>
        <family val="2"/>
      </rPr>
      <t xml:space="preserve">          </t>
    </r>
  </si>
  <si>
    <t>Sl. 
No.</t>
  </si>
  <si>
    <t>State/UT: KARNATAKA</t>
  </si>
  <si>
    <r>
      <t xml:space="preserve">Unspent Balance as on 31.03.2018  [Col. 4+ Col.5+Col.6 -Col.8] </t>
    </r>
    <r>
      <rPr>
        <sz val="12"/>
        <rFont val="Arial"/>
        <family val="2"/>
      </rPr>
      <t xml:space="preserve"> </t>
    </r>
  </si>
  <si>
    <t>Sl.
 No.</t>
  </si>
  <si>
    <t>State/UT : KARNATAKA</t>
  </si>
  <si>
    <t xml:space="preserve">               [Mid-Day Meal Scheme]  </t>
  </si>
  <si>
    <t>Rice
(199 days)</t>
  </si>
  <si>
    <t>Wheat
(41 days)</t>
  </si>
  <si>
    <t>Date:05.06.2018</t>
  </si>
  <si>
    <t>MDM serving by temples in Dakshina kannada</t>
  </si>
  <si>
    <t>(NOTE: 200 MOULANA AZAD SCHOOLS ARE  ADDED TO TOTAL NO OF SCHOOLS)</t>
  </si>
  <si>
    <t>1611501*235=378702735</t>
  </si>
  <si>
    <t>988*312=308256</t>
  </si>
  <si>
    <t>Enrolment vis-a-vis availed for MDM  (Primary,Classes I- V) during 2017-18</t>
  </si>
  <si>
    <t>Kitchen Garden</t>
  </si>
  <si>
    <t>SUB TOTAL</t>
  </si>
  <si>
    <t>28.06.2017</t>
  </si>
  <si>
    <t>one month</t>
  </si>
  <si>
    <t>6 month</t>
  </si>
  <si>
    <t>3 months</t>
  </si>
  <si>
    <r>
      <t>The proposal of the State fpr 1293 kitchen sheds as per plinth area and new SR rate norms has been approved  in March 2018  (The total cost to be incurred towards this in 60:40 sharing pattern is 5795.92 lakh.)stating that, the State Government may utilize central assistance of  Rs 775.80 lakh lying with it since 2007-08 as 1</t>
    </r>
    <r>
      <rPr>
        <vertAlign val="superscript"/>
        <sz val="12"/>
        <rFont val="Times New Roman"/>
        <family val="1"/>
      </rPr>
      <t>st</t>
    </r>
    <r>
      <rPr>
        <sz val="12"/>
        <rFont val="Times New Roman"/>
        <family val="1"/>
      </rPr>
      <t xml:space="preserve"> installment  for the construction of 1293 with a condition of  releasing  the 40% mandatory State share of  Rs 517.20 lakh against 60% central share of  Rs 775.80 lakh and start the construction work at once and complete it by 12 months. After achieving 80% physical and financial progress proposal may submit for the 2</t>
    </r>
    <r>
      <rPr>
        <vertAlign val="superscript"/>
        <sz val="12"/>
        <rFont val="Times New Roman"/>
        <family val="1"/>
      </rPr>
      <t>nd</t>
    </r>
    <r>
      <rPr>
        <sz val="12"/>
        <rFont val="Times New Roman"/>
        <family val="1"/>
      </rPr>
      <t xml:space="preserve"> installment with utilization certificate. In the meanwhile a Government order was issued by the State to utilize the Central Assistance of Rs 775.80 lakh lying with the district including the fund of Rs 320 lakh released under States SDP fund to construct 137 KS in Kalaburgi and 111 KS in Yadagiri district. Construction of 248 KS is in progress</t>
    </r>
  </si>
  <si>
    <t xml:space="preserve">Note: Payment of cost of food grains is made to FCI is Primary Rs. 81.38 and Upper primary Rs. 104.77 total  Rs. 186.16 Lakh </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</si>
</sst>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00"/>
    <numFmt numFmtId="180" formatCode="0.00000"/>
    <numFmt numFmtId="181" formatCode="0.000"/>
    <numFmt numFmtId="182" formatCode="0.000000"/>
    <numFmt numFmtId="183" formatCode="_(* #,##0_);_(* \(#,##0\);_(* &quot;-&quot;??_);_(@_)"/>
    <numFmt numFmtId="184" formatCode="#,##0.000"/>
    <numFmt numFmtId="185" formatCode="0.0000000"/>
    <numFmt numFmtId="186" formatCode="0.000000000000"/>
    <numFmt numFmtId="187" formatCode="0.00000000000"/>
    <numFmt numFmtId="188" formatCode="0.0000000000"/>
    <numFmt numFmtId="189" formatCode="0.000000000"/>
    <numFmt numFmtId="190" formatCode="0.00000000"/>
    <numFmt numFmtId="191" formatCode="&quot;Yes&quot;;&quot;Yes&quot;;&quot;No&quot;"/>
    <numFmt numFmtId="192" formatCode="&quot;True&quot;;&quot;True&quot;;&quot;False&quot;"/>
    <numFmt numFmtId="193" formatCode="&quot;On&quot;;&quot;On&quot;;&quot;Off&quot;"/>
    <numFmt numFmtId="194" formatCode="[$€-2]\ #,##0.00_);[Red]\([$€-2]\ #,##0.00\)"/>
    <numFmt numFmtId="195" formatCode="0.000000000000000"/>
    <numFmt numFmtId="196" formatCode="[$-4009]dd\ mmmm\ yyyy"/>
    <numFmt numFmtId="197" formatCode="0.00000000000000"/>
    <numFmt numFmtId="198" formatCode="0.0000000000000"/>
  </numFmts>
  <fonts count="150">
    <font>
      <sz val="10"/>
      <name val="Arial"/>
      <family val="0"/>
    </font>
    <font>
      <sz val="11"/>
      <color indexed="8"/>
      <name val="Calibri"/>
      <family val="2"/>
    </font>
    <font>
      <b/>
      <sz val="10"/>
      <name val="Arial"/>
      <family val="2"/>
    </font>
    <font>
      <b/>
      <i/>
      <u val="single"/>
      <sz val="12"/>
      <name val="Arial"/>
      <family val="2"/>
    </font>
    <font>
      <b/>
      <sz val="14"/>
      <name val="Arial"/>
      <family val="2"/>
    </font>
    <font>
      <b/>
      <u val="single"/>
      <sz val="12"/>
      <name val="Arial"/>
      <family val="2"/>
    </font>
    <font>
      <b/>
      <sz val="12"/>
      <name val="Arial"/>
      <family val="2"/>
    </font>
    <font>
      <b/>
      <u val="single"/>
      <sz val="10"/>
      <name val="Arial"/>
      <family val="2"/>
    </font>
    <font>
      <i/>
      <sz val="10"/>
      <name val="Arial"/>
      <family val="2"/>
    </font>
    <font>
      <b/>
      <sz val="16"/>
      <name val="Arial"/>
      <family val="2"/>
    </font>
    <font>
      <sz val="12"/>
      <name val="Arial"/>
      <family val="2"/>
    </font>
    <font>
      <sz val="11"/>
      <name val="Arial"/>
      <family val="2"/>
    </font>
    <font>
      <b/>
      <i/>
      <u val="single"/>
      <sz val="10"/>
      <name val="Arial"/>
      <family val="2"/>
    </font>
    <font>
      <b/>
      <sz val="11"/>
      <name val="Arial"/>
      <family val="2"/>
    </font>
    <font>
      <b/>
      <u val="single"/>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val="single"/>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val="single"/>
      <sz val="14"/>
      <color indexed="8"/>
      <name val="Arial"/>
      <family val="2"/>
    </font>
    <font>
      <b/>
      <sz val="10"/>
      <color indexed="8"/>
      <name val="Calibri"/>
      <family val="2"/>
    </font>
    <font>
      <i/>
      <u val="single"/>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sz val="36"/>
      <name val="Arial"/>
      <family val="2"/>
    </font>
    <font>
      <sz val="14"/>
      <name val="Arial"/>
      <family val="2"/>
    </font>
    <font>
      <sz val="9"/>
      <name val="Arial"/>
      <family val="2"/>
    </font>
    <font>
      <b/>
      <sz val="9"/>
      <name val="Arial"/>
      <family val="2"/>
    </font>
    <font>
      <sz val="12"/>
      <color indexed="8"/>
      <name val="Arial"/>
      <family val="2"/>
    </font>
    <font>
      <b/>
      <i/>
      <sz val="12"/>
      <color indexed="8"/>
      <name val="Arial"/>
      <family val="2"/>
    </font>
    <font>
      <b/>
      <sz val="48"/>
      <name val="Arial"/>
      <family val="2"/>
    </font>
    <font>
      <b/>
      <i/>
      <sz val="9"/>
      <name val="Arial"/>
      <family val="2"/>
    </font>
    <font>
      <b/>
      <i/>
      <sz val="9"/>
      <color indexed="8"/>
      <name val="Arial"/>
      <family val="2"/>
    </font>
    <font>
      <sz val="12"/>
      <name val="Times New Roman"/>
      <family val="1"/>
    </font>
    <font>
      <b/>
      <sz val="12"/>
      <name val="Times New Roman"/>
      <family val="1"/>
    </font>
    <font>
      <vertAlign val="superscript"/>
      <sz val="12"/>
      <name val="Times New Roman"/>
      <family val="1"/>
    </font>
    <font>
      <b/>
      <sz val="12"/>
      <color indexed="10"/>
      <name val="Arial"/>
      <family val="2"/>
    </font>
    <font>
      <sz val="13"/>
      <name val="Arial"/>
      <family val="2"/>
    </font>
    <font>
      <b/>
      <sz val="13"/>
      <name val="Arial"/>
      <family val="2"/>
    </font>
    <font>
      <b/>
      <i/>
      <sz val="12"/>
      <name val="Arial"/>
      <family val="2"/>
    </font>
    <font>
      <i/>
      <sz val="12"/>
      <name val="Arial"/>
      <family val="2"/>
    </font>
    <font>
      <sz val="4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8"/>
      <name val="Calibri"/>
      <family val="2"/>
    </font>
    <font>
      <b/>
      <i/>
      <sz val="10"/>
      <color indexed="8"/>
      <name val="Calibri"/>
      <family val="2"/>
    </font>
    <font>
      <b/>
      <sz val="14"/>
      <color indexed="8"/>
      <name val="Calibri"/>
      <family val="2"/>
    </font>
    <font>
      <b/>
      <sz val="12"/>
      <color indexed="8"/>
      <name val="Calibri"/>
      <family val="2"/>
    </font>
    <font>
      <sz val="10"/>
      <name val="Calibri"/>
      <family val="2"/>
    </font>
    <font>
      <sz val="11"/>
      <name val="Cambria"/>
      <family val="1"/>
    </font>
    <font>
      <b/>
      <sz val="11"/>
      <name val="Cambria"/>
      <family val="1"/>
    </font>
    <font>
      <b/>
      <sz val="10"/>
      <name val="Cambria"/>
      <family val="1"/>
    </font>
    <font>
      <sz val="10"/>
      <name val="Cambria"/>
      <family val="1"/>
    </font>
    <font>
      <b/>
      <sz val="10"/>
      <color indexed="8"/>
      <name val="Cambria"/>
      <family val="1"/>
    </font>
    <font>
      <sz val="10"/>
      <color indexed="8"/>
      <name val="Cambria"/>
      <family val="1"/>
    </font>
    <font>
      <b/>
      <sz val="10"/>
      <color indexed="8"/>
      <name val="Trebuchet MS"/>
      <family val="2"/>
    </font>
    <font>
      <sz val="12"/>
      <name val="Cambria"/>
      <family val="1"/>
    </font>
    <font>
      <b/>
      <sz val="12"/>
      <name val="Cambria"/>
      <family val="1"/>
    </font>
    <font>
      <b/>
      <sz val="11"/>
      <name val="Calibri"/>
      <family val="2"/>
    </font>
    <font>
      <sz val="9"/>
      <name val="Cambria"/>
      <family val="1"/>
    </font>
    <font>
      <b/>
      <sz val="9"/>
      <name val="Cambria"/>
      <family val="1"/>
    </font>
    <font>
      <sz val="13"/>
      <color indexed="10"/>
      <name val="Arial"/>
      <family val="2"/>
    </font>
    <font>
      <i/>
      <sz val="12"/>
      <color indexed="8"/>
      <name val="Arial"/>
      <family val="2"/>
    </font>
    <font>
      <sz val="12"/>
      <color indexed="10"/>
      <name val="Arial"/>
      <family val="2"/>
    </font>
    <font>
      <sz val="10"/>
      <color indexed="8"/>
      <name val="Arial"/>
      <family val="2"/>
    </font>
    <font>
      <b/>
      <i/>
      <sz val="8"/>
      <color indexed="8"/>
      <name val="Arial"/>
      <family val="2"/>
    </font>
    <font>
      <sz val="9"/>
      <color indexed="8"/>
      <name val="Arial"/>
      <family val="2"/>
    </font>
    <font>
      <sz val="8"/>
      <color indexed="8"/>
      <name val="Arial"/>
      <family val="2"/>
    </font>
    <font>
      <b/>
      <i/>
      <u val="single"/>
      <sz val="12"/>
      <color indexed="8"/>
      <name val="Arial"/>
      <family val="2"/>
    </font>
    <font>
      <b/>
      <sz val="16"/>
      <color indexed="8"/>
      <name val="Arial"/>
      <family val="2"/>
    </font>
    <font>
      <b/>
      <i/>
      <sz val="72"/>
      <color indexed="8"/>
      <name val="Arial"/>
      <family val="2"/>
    </font>
    <font>
      <b/>
      <sz val="54"/>
      <name val="Calibri"/>
      <family val="0"/>
    </font>
    <font>
      <b/>
      <sz val="44"/>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sz val="9"/>
      <color theme="1"/>
      <name val="Calibri"/>
      <family val="2"/>
    </font>
    <font>
      <b/>
      <i/>
      <sz val="10"/>
      <color theme="1"/>
      <name val="Calibri"/>
      <family val="2"/>
    </font>
    <font>
      <b/>
      <sz val="14"/>
      <color theme="1"/>
      <name val="Calibri"/>
      <family val="2"/>
    </font>
    <font>
      <b/>
      <sz val="12"/>
      <color theme="1"/>
      <name val="Calibri"/>
      <family val="2"/>
    </font>
    <font>
      <b/>
      <sz val="10"/>
      <color theme="1"/>
      <name val="Calibri"/>
      <family val="2"/>
    </font>
    <font>
      <b/>
      <sz val="10"/>
      <color theme="1"/>
      <name val="Arial"/>
      <family val="2"/>
    </font>
    <font>
      <b/>
      <sz val="10"/>
      <color theme="1"/>
      <name val="Cambria"/>
      <family val="1"/>
    </font>
    <font>
      <sz val="10"/>
      <color theme="1"/>
      <name val="Cambria"/>
      <family val="1"/>
    </font>
    <font>
      <b/>
      <sz val="10"/>
      <color theme="1"/>
      <name val="Trebuchet MS"/>
      <family val="2"/>
    </font>
    <font>
      <sz val="12"/>
      <color theme="1"/>
      <name val="Arial"/>
      <family val="2"/>
    </font>
    <font>
      <b/>
      <sz val="12"/>
      <color rgb="FFFF0000"/>
      <name val="Arial"/>
      <family val="2"/>
    </font>
    <font>
      <sz val="13"/>
      <color rgb="FFFF0000"/>
      <name val="Arial"/>
      <family val="2"/>
    </font>
    <font>
      <sz val="12"/>
      <color rgb="FF000000"/>
      <name val="Arial"/>
      <family val="2"/>
    </font>
    <font>
      <b/>
      <sz val="12"/>
      <color theme="1"/>
      <name val="Arial"/>
      <family val="2"/>
    </font>
    <font>
      <i/>
      <sz val="12"/>
      <color theme="1"/>
      <name val="Arial"/>
      <family val="2"/>
    </font>
    <font>
      <b/>
      <i/>
      <sz val="11"/>
      <color theme="1"/>
      <name val="Arial"/>
      <family val="2"/>
    </font>
    <font>
      <b/>
      <i/>
      <sz val="12"/>
      <color theme="1"/>
      <name val="Arial"/>
      <family val="2"/>
    </font>
    <font>
      <sz val="12"/>
      <color rgb="FFFF0000"/>
      <name val="Arial"/>
      <family val="2"/>
    </font>
    <font>
      <b/>
      <i/>
      <sz val="10"/>
      <color theme="1"/>
      <name val="Arial"/>
      <family val="2"/>
    </font>
    <font>
      <b/>
      <sz val="11"/>
      <color theme="1"/>
      <name val="Arial"/>
      <family val="2"/>
    </font>
    <font>
      <sz val="11"/>
      <color theme="1"/>
      <name val="Arial"/>
      <family val="2"/>
    </font>
    <font>
      <sz val="10"/>
      <color theme="1"/>
      <name val="Arial"/>
      <family val="2"/>
    </font>
    <font>
      <b/>
      <i/>
      <sz val="8"/>
      <color theme="1"/>
      <name val="Arial"/>
      <family val="2"/>
    </font>
    <font>
      <sz val="9"/>
      <color theme="1"/>
      <name val="Arial"/>
      <family val="2"/>
    </font>
    <font>
      <sz val="8"/>
      <color theme="1"/>
      <name val="Arial"/>
      <family val="2"/>
    </font>
    <font>
      <b/>
      <u val="single"/>
      <sz val="12"/>
      <color theme="1"/>
      <name val="Arial"/>
      <family val="2"/>
    </font>
    <font>
      <b/>
      <i/>
      <u val="single"/>
      <sz val="12"/>
      <color theme="1"/>
      <name val="Arial"/>
      <family val="2"/>
    </font>
    <font>
      <b/>
      <i/>
      <sz val="72"/>
      <color theme="1"/>
      <name val="Arial"/>
      <family val="2"/>
    </font>
    <font>
      <b/>
      <sz val="16"/>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double"/>
      <top style="thin"/>
      <bottom style="thin"/>
    </border>
    <border>
      <left style="thin"/>
      <right/>
      <top style="thin"/>
      <bottom style="thin"/>
    </border>
    <border>
      <left/>
      <right/>
      <top/>
      <bottom style="thin"/>
    </border>
    <border>
      <left style="thin"/>
      <right style="thin"/>
      <top/>
      <bottom/>
    </border>
    <border>
      <left style="thin"/>
      <right/>
      <top/>
      <bottom/>
    </border>
    <border>
      <left/>
      <right/>
      <top style="thin"/>
      <bottom style="thin"/>
    </border>
    <border>
      <left/>
      <right style="thin"/>
      <top style="thin"/>
      <bottom style="thin"/>
    </border>
    <border>
      <left/>
      <right style="thin"/>
      <top style="thin"/>
      <bottom/>
    </border>
    <border>
      <left style="thin"/>
      <right/>
      <top/>
      <bottom style="thin"/>
    </border>
    <border>
      <left/>
      <right/>
      <top style="thin"/>
      <bottom/>
    </border>
    <border>
      <left/>
      <right style="thin"/>
      <top/>
      <bottom/>
    </border>
    <border>
      <left style="thin"/>
      <right/>
      <top style="thin"/>
      <bottom/>
    </border>
    <border>
      <left/>
      <right style="thin"/>
      <top/>
      <bottom style="thin"/>
    </border>
    <border>
      <left/>
      <right style="double"/>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9" borderId="0" applyNumberFormat="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0" fillId="0" borderId="0">
      <alignment/>
      <protection/>
    </xf>
    <xf numFmtId="0" fontId="101" fillId="0" borderId="0">
      <alignment/>
      <protection/>
    </xf>
    <xf numFmtId="0" fontId="10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16" fillId="27" borderId="8" applyNumberFormat="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1422">
    <xf numFmtId="0" fontId="0" fillId="0" borderId="0" xfId="0" applyAlignment="1">
      <alignment/>
    </xf>
    <xf numFmtId="0" fontId="2" fillId="0" borderId="0" xfId="0" applyFont="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0" fillId="0" borderId="11" xfId="0" applyBorder="1" applyAlignment="1">
      <alignment horizontal="center"/>
    </xf>
    <xf numFmtId="0" fontId="0" fillId="0" borderId="11" xfId="0" applyBorder="1" applyAlignment="1">
      <alignment/>
    </xf>
    <xf numFmtId="0" fontId="0" fillId="0" borderId="0" xfId="0" applyFill="1" applyBorder="1" applyAlignment="1">
      <alignment horizontal="left"/>
    </xf>
    <xf numFmtId="0" fontId="2" fillId="0" borderId="0" xfId="0" applyFont="1" applyBorder="1" applyAlignment="1">
      <alignment horizontal="center"/>
    </xf>
    <xf numFmtId="0" fontId="0" fillId="0" borderId="0" xfId="0" applyBorder="1" applyAlignment="1">
      <alignment/>
    </xf>
    <xf numFmtId="0" fontId="6" fillId="0" borderId="0" xfId="0" applyFont="1" applyAlignment="1">
      <alignment/>
    </xf>
    <xf numFmtId="0" fontId="2" fillId="0" borderId="0" xfId="0" applyFont="1" applyAlignment="1">
      <alignment/>
    </xf>
    <xf numFmtId="0" fontId="0" fillId="0" borderId="0" xfId="0" applyFont="1" applyAlignment="1">
      <alignment/>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Border="1" applyAlignment="1">
      <alignment/>
    </xf>
    <xf numFmtId="0" fontId="2" fillId="0" borderId="11" xfId="0" applyFont="1" applyFill="1" applyBorder="1" applyAlignment="1">
      <alignment horizontal="center" vertical="top" wrapText="1"/>
    </xf>
    <xf numFmtId="0" fontId="2" fillId="0" borderId="11" xfId="0" applyFont="1" applyBorder="1" applyAlignment="1">
      <alignment/>
    </xf>
    <xf numFmtId="0" fontId="2" fillId="0" borderId="0" xfId="0" applyFont="1" applyBorder="1" applyAlignment="1">
      <alignment/>
    </xf>
    <xf numFmtId="0" fontId="2" fillId="0" borderId="0" xfId="0" applyFont="1" applyAlignment="1">
      <alignment horizontal="left"/>
    </xf>
    <xf numFmtId="0" fontId="2" fillId="0" borderId="0" xfId="0" applyFont="1" applyAlignment="1">
      <alignment/>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9" fillId="0" borderId="0" xfId="0" applyFont="1" applyAlignment="1">
      <alignment/>
    </xf>
    <xf numFmtId="0" fontId="10" fillId="0" borderId="0" xfId="0" applyFont="1" applyAlignment="1">
      <alignment/>
    </xf>
    <xf numFmtId="0" fontId="5" fillId="0" borderId="0" xfId="0" applyFont="1" applyAlignment="1">
      <alignment horizontal="center" wrapText="1"/>
    </xf>
    <xf numFmtId="0" fontId="5" fillId="0" borderId="0" xfId="0" applyFont="1" applyAlignment="1">
      <alignment horizontal="center"/>
    </xf>
    <xf numFmtId="0" fontId="12" fillId="0" borderId="0" xfId="0" applyFont="1" applyAlignment="1">
      <alignment horizontal="right"/>
    </xf>
    <xf numFmtId="0" fontId="11" fillId="0" borderId="0" xfId="0" applyFont="1" applyAlignment="1">
      <alignment/>
    </xf>
    <xf numFmtId="0" fontId="13" fillId="0" borderId="11" xfId="0" applyFont="1" applyBorder="1" applyAlignment="1">
      <alignment horizontal="center"/>
    </xf>
    <xf numFmtId="0" fontId="13" fillId="0" borderId="11" xfId="0" applyFont="1" applyBorder="1" applyAlignment="1">
      <alignment horizontal="center" vertical="top" wrapText="1"/>
    </xf>
    <xf numFmtId="0" fontId="11" fillId="0" borderId="11" xfId="0" applyFont="1" applyBorder="1" applyAlignment="1">
      <alignment/>
    </xf>
    <xf numFmtId="0" fontId="11" fillId="0" borderId="11" xfId="0" applyFont="1" applyBorder="1" applyAlignment="1">
      <alignment horizontal="center"/>
    </xf>
    <xf numFmtId="0" fontId="13" fillId="0" borderId="0" xfId="0" applyFont="1" applyAlignment="1">
      <alignment/>
    </xf>
    <xf numFmtId="0" fontId="11" fillId="0" borderId="0" xfId="0" applyFont="1" applyBorder="1" applyAlignment="1">
      <alignment/>
    </xf>
    <xf numFmtId="0" fontId="11" fillId="0" borderId="0" xfId="0" applyFont="1" applyAlignment="1">
      <alignment horizontal="center" vertical="top" wrapText="1"/>
    </xf>
    <xf numFmtId="0" fontId="11" fillId="0" borderId="0" xfId="0" applyFont="1" applyAlignment="1">
      <alignment vertical="top" wrapText="1"/>
    </xf>
    <xf numFmtId="0" fontId="11" fillId="0" borderId="11" xfId="0" applyFont="1" applyBorder="1" applyAlignment="1">
      <alignment horizontal="center" vertical="top" wrapText="1"/>
    </xf>
    <xf numFmtId="0" fontId="11" fillId="0" borderId="11" xfId="0" applyFont="1" applyBorder="1" applyAlignment="1">
      <alignment vertical="top" wrapText="1"/>
    </xf>
    <xf numFmtId="0" fontId="13" fillId="0" borderId="11" xfId="0" applyFont="1" applyBorder="1" applyAlignment="1">
      <alignment vertical="top" wrapText="1"/>
    </xf>
    <xf numFmtId="0" fontId="13" fillId="0" borderId="11" xfId="0" applyFont="1" applyFill="1" applyBorder="1" applyAlignment="1">
      <alignment vertical="top" wrapText="1"/>
    </xf>
    <xf numFmtId="0" fontId="11" fillId="0" borderId="0" xfId="0" applyFont="1" applyBorder="1" applyAlignment="1">
      <alignment vertical="top" wrapText="1"/>
    </xf>
    <xf numFmtId="0" fontId="13" fillId="0" borderId="0" xfId="0" applyFont="1" applyFill="1" applyBorder="1" applyAlignment="1">
      <alignment vertical="top" wrapText="1"/>
    </xf>
    <xf numFmtId="0" fontId="11" fillId="0" borderId="0" xfId="0" applyFont="1" applyBorder="1" applyAlignment="1">
      <alignment horizontal="center" vertical="top" wrapText="1"/>
    </xf>
    <xf numFmtId="0" fontId="14" fillId="0" borderId="0" xfId="0" applyFont="1" applyAlignment="1">
      <alignment horizontal="center" vertical="top" wrapText="1"/>
    </xf>
    <xf numFmtId="0" fontId="15" fillId="0" borderId="11" xfId="0" applyFont="1" applyBorder="1" applyAlignment="1">
      <alignment horizontal="center" vertical="top" wrapText="1"/>
    </xf>
    <xf numFmtId="0" fontId="15" fillId="0" borderId="11" xfId="0" applyFont="1" applyBorder="1" applyAlignment="1">
      <alignment horizontal="center" vertical="top"/>
    </xf>
    <xf numFmtId="0" fontId="2" fillId="0" borderId="11" xfId="0" applyFont="1" applyBorder="1" applyAlignment="1">
      <alignment horizontal="center" vertical="top"/>
    </xf>
    <xf numFmtId="0" fontId="15" fillId="0" borderId="0" xfId="0" applyFont="1" applyAlignment="1">
      <alignment/>
    </xf>
    <xf numFmtId="0" fontId="15" fillId="0" borderId="11" xfId="0" applyFont="1" applyBorder="1" applyAlignment="1" quotePrefix="1">
      <alignment horizontal="center" vertical="top" wrapText="1"/>
    </xf>
    <xf numFmtId="0" fontId="13" fillId="0" borderId="11" xfId="0" applyFont="1" applyBorder="1" applyAlignment="1">
      <alignment horizontal="center" wrapText="1"/>
    </xf>
    <xf numFmtId="0" fontId="17" fillId="0" borderId="0" xfId="59" applyFont="1">
      <alignment/>
      <protection/>
    </xf>
    <xf numFmtId="0" fontId="101" fillId="0" borderId="0" xfId="59">
      <alignment/>
      <protection/>
    </xf>
    <xf numFmtId="0" fontId="101" fillId="0" borderId="0" xfId="59" applyAlignment="1">
      <alignment horizontal="left"/>
      <protection/>
    </xf>
    <xf numFmtId="0" fontId="19" fillId="0" borderId="0" xfId="59" applyFont="1" applyAlignment="1">
      <alignment horizontal="left"/>
      <protection/>
    </xf>
    <xf numFmtId="0" fontId="16" fillId="0" borderId="0" xfId="59" applyFont="1">
      <alignment/>
      <protection/>
    </xf>
    <xf numFmtId="0" fontId="16" fillId="0" borderId="0" xfId="59" applyFont="1" applyAlignment="1">
      <alignment horizontal="center"/>
      <protection/>
    </xf>
    <xf numFmtId="0" fontId="2" fillId="0" borderId="0" xfId="0" applyFont="1" applyAlignment="1">
      <alignment horizontal="left" vertical="top" wrapText="1"/>
    </xf>
    <xf numFmtId="0" fontId="2" fillId="0" borderId="0" xfId="0" applyFont="1" applyAlignment="1">
      <alignment vertical="top" wrapText="1"/>
    </xf>
    <xf numFmtId="0" fontId="16" fillId="0" borderId="0" xfId="59" applyFont="1" applyBorder="1" applyAlignment="1">
      <alignment horizontal="left"/>
      <protection/>
    </xf>
    <xf numFmtId="0" fontId="0" fillId="0" borderId="0" xfId="61">
      <alignment/>
      <protection/>
    </xf>
    <xf numFmtId="0" fontId="10" fillId="0" borderId="0" xfId="61" applyFont="1" applyAlignment="1">
      <alignment horizontal="center"/>
      <protection/>
    </xf>
    <xf numFmtId="0" fontId="5" fillId="0" borderId="0" xfId="61" applyFont="1" applyAlignment="1">
      <alignment horizontal="center"/>
      <protection/>
    </xf>
    <xf numFmtId="0" fontId="4" fillId="0" borderId="0" xfId="61" applyFont="1">
      <alignment/>
      <protection/>
    </xf>
    <xf numFmtId="0" fontId="2" fillId="0" borderId="11" xfId="61" applyFont="1" applyBorder="1" applyAlignment="1">
      <alignment horizontal="center" vertical="top" wrapText="1"/>
      <protection/>
    </xf>
    <xf numFmtId="0" fontId="2" fillId="0" borderId="13" xfId="61" applyFont="1" applyBorder="1" applyAlignment="1">
      <alignment horizontal="center" vertical="top" wrapText="1"/>
      <protection/>
    </xf>
    <xf numFmtId="0" fontId="2" fillId="0" borderId="14" xfId="61" applyFont="1" applyBorder="1" applyAlignment="1">
      <alignment horizontal="center" vertical="top" wrapText="1"/>
      <protection/>
    </xf>
    <xf numFmtId="0" fontId="0" fillId="0" borderId="0" xfId="61" applyFill="1" applyBorder="1" applyAlignment="1">
      <alignment horizontal="left"/>
      <protection/>
    </xf>
    <xf numFmtId="0" fontId="2" fillId="0" borderId="0" xfId="61" applyFont="1" applyBorder="1" applyAlignment="1">
      <alignment horizontal="center"/>
      <protection/>
    </xf>
    <xf numFmtId="0" fontId="6" fillId="0" borderId="0" xfId="61" applyFont="1">
      <alignment/>
      <protection/>
    </xf>
    <xf numFmtId="0" fontId="2" fillId="0" borderId="0" xfId="61" applyFont="1">
      <alignment/>
      <protection/>
    </xf>
    <xf numFmtId="0" fontId="3" fillId="0" borderId="0" xfId="61" applyFont="1" applyAlignment="1">
      <alignment/>
      <protection/>
    </xf>
    <xf numFmtId="0" fontId="15" fillId="0" borderId="15" xfId="0" applyFont="1" applyBorder="1" applyAlignment="1">
      <alignment/>
    </xf>
    <xf numFmtId="0" fontId="3" fillId="0" borderId="0" xfId="0" applyFont="1" applyAlignment="1">
      <alignment horizontal="center"/>
    </xf>
    <xf numFmtId="0" fontId="6" fillId="0" borderId="0" xfId="0" applyFont="1" applyAlignment="1">
      <alignment/>
    </xf>
    <xf numFmtId="0" fontId="17" fillId="0" borderId="11" xfId="59" applyFont="1" applyBorder="1">
      <alignment/>
      <protection/>
    </xf>
    <xf numFmtId="0" fontId="17" fillId="0" borderId="0" xfId="59" applyFont="1" applyBorder="1">
      <alignment/>
      <protection/>
    </xf>
    <xf numFmtId="0" fontId="15" fillId="0" borderId="0" xfId="0" applyFont="1" applyBorder="1" applyAlignment="1">
      <alignment/>
    </xf>
    <xf numFmtId="0" fontId="5" fillId="0" borderId="0" xfId="0" applyFont="1" applyAlignment="1">
      <alignment/>
    </xf>
    <xf numFmtId="0" fontId="8" fillId="0" borderId="0" xfId="0" applyFont="1" applyBorder="1" applyAlignment="1">
      <alignment/>
    </xf>
    <xf numFmtId="0" fontId="11" fillId="0" borderId="0" xfId="0" applyFont="1" applyBorder="1" applyAlignment="1">
      <alignment/>
    </xf>
    <xf numFmtId="0" fontId="2" fillId="0" borderId="0" xfId="0" applyFont="1" applyBorder="1" applyAlignment="1">
      <alignment horizontal="center" vertical="top"/>
    </xf>
    <xf numFmtId="0" fontId="2" fillId="0" borderId="0" xfId="0" applyFont="1" applyBorder="1" applyAlignment="1">
      <alignment horizontal="center" vertical="top" wrapText="1"/>
    </xf>
    <xf numFmtId="0" fontId="2" fillId="0" borderId="0" xfId="61" applyFont="1" applyBorder="1">
      <alignment/>
      <protection/>
    </xf>
    <xf numFmtId="0" fontId="6" fillId="0" borderId="0" xfId="0" applyFont="1" applyBorder="1" applyAlignment="1">
      <alignment/>
    </xf>
    <xf numFmtId="0" fontId="6" fillId="0" borderId="11" xfId="0" applyFont="1" applyBorder="1" applyAlignment="1">
      <alignment/>
    </xf>
    <xf numFmtId="0" fontId="2" fillId="0" borderId="0" xfId="0" applyFont="1" applyAlignment="1">
      <alignment horizontal="right" vertical="top" wrapText="1"/>
    </xf>
    <xf numFmtId="0" fontId="2" fillId="0" borderId="0" xfId="0" applyFont="1" applyAlignment="1">
      <alignment horizontal="center" vertical="top" wrapText="1"/>
    </xf>
    <xf numFmtId="0" fontId="9" fillId="0" borderId="0" xfId="0" applyFont="1" applyAlignment="1">
      <alignment horizontal="center"/>
    </xf>
    <xf numFmtId="0" fontId="0" fillId="0" borderId="0" xfId="0" applyFont="1" applyAlignment="1">
      <alignment horizontal="center"/>
    </xf>
    <xf numFmtId="0" fontId="6" fillId="0" borderId="0" xfId="61" applyFont="1" applyAlignment="1">
      <alignment horizontal="center"/>
      <protection/>
    </xf>
    <xf numFmtId="0" fontId="9" fillId="0" borderId="0" xfId="61" applyFont="1" applyAlignment="1">
      <alignment/>
      <protection/>
    </xf>
    <xf numFmtId="0" fontId="15" fillId="0" borderId="0" xfId="0" applyFont="1" applyBorder="1" applyAlignment="1">
      <alignment horizontal="center"/>
    </xf>
    <xf numFmtId="0" fontId="6" fillId="0" borderId="15" xfId="0" applyFont="1" applyBorder="1" applyAlignment="1">
      <alignment/>
    </xf>
    <xf numFmtId="0" fontId="2" fillId="0" borderId="16" xfId="61" applyFont="1" applyFill="1" applyBorder="1" applyAlignment="1">
      <alignment horizontal="center" vertical="top" wrapText="1"/>
      <protection/>
    </xf>
    <xf numFmtId="0" fontId="6" fillId="0" borderId="0" xfId="61" applyFont="1" applyAlignment="1">
      <alignment vertical="top" wrapText="1"/>
      <protection/>
    </xf>
    <xf numFmtId="0" fontId="0" fillId="0" borderId="0" xfId="59" applyFont="1">
      <alignment/>
      <protection/>
    </xf>
    <xf numFmtId="0" fontId="5" fillId="0" borderId="0" xfId="59" applyFont="1" applyAlignment="1">
      <alignment horizontal="center"/>
      <protection/>
    </xf>
    <xf numFmtId="0" fontId="15" fillId="0" borderId="11" xfId="59" applyFont="1" applyBorder="1" applyAlignment="1">
      <alignment horizontal="center"/>
      <protection/>
    </xf>
    <xf numFmtId="0" fontId="15" fillId="0" borderId="11" xfId="0" applyFont="1" applyBorder="1" applyAlignment="1">
      <alignment horizontal="center"/>
    </xf>
    <xf numFmtId="0" fontId="23" fillId="0" borderId="11" xfId="0" applyFont="1" applyBorder="1" applyAlignment="1">
      <alignment horizontal="center" vertical="top" wrapText="1"/>
    </xf>
    <xf numFmtId="0" fontId="24" fillId="0" borderId="0" xfId="0" applyFont="1" applyAlignment="1">
      <alignment vertical="top" wrapText="1"/>
    </xf>
    <xf numFmtId="0" fontId="22" fillId="0" borderId="0" xfId="59" applyFont="1" applyAlignment="1">
      <alignment horizontal="center"/>
      <protection/>
    </xf>
    <xf numFmtId="0" fontId="2" fillId="0" borderId="17" xfId="61" applyFont="1" applyFill="1" applyBorder="1" applyAlignment="1">
      <alignment horizontal="center" vertical="top" wrapText="1"/>
      <protection/>
    </xf>
    <xf numFmtId="0" fontId="0" fillId="0" borderId="0" xfId="0" applyAlignment="1">
      <alignment horizontal="center"/>
    </xf>
    <xf numFmtId="0" fontId="6" fillId="0" borderId="0" xfId="0" applyFont="1" applyBorder="1" applyAlignment="1">
      <alignment/>
    </xf>
    <xf numFmtId="0" fontId="13" fillId="0" borderId="0" xfId="0" applyFont="1" applyAlignment="1">
      <alignment horizontal="center"/>
    </xf>
    <xf numFmtId="0" fontId="0" fillId="0" borderId="11" xfId="61" applyFont="1" applyBorder="1" applyAlignment="1">
      <alignment horizontal="center" vertical="top" wrapText="1"/>
      <protection/>
    </xf>
    <xf numFmtId="0" fontId="0" fillId="0" borderId="0" xfId="61" applyFont="1">
      <alignment/>
      <protection/>
    </xf>
    <xf numFmtId="0" fontId="2" fillId="0" borderId="11" xfId="59" applyFont="1" applyBorder="1" applyAlignment="1">
      <alignment horizontal="center"/>
      <protection/>
    </xf>
    <xf numFmtId="0" fontId="2" fillId="0" borderId="11" xfId="0" applyFont="1" applyBorder="1" applyAlignment="1">
      <alignment horizontal="center" vertical="center"/>
    </xf>
    <xf numFmtId="0" fontId="15" fillId="0" borderId="11" xfId="61" applyFont="1" applyBorder="1" applyAlignment="1">
      <alignment horizontal="center" wrapText="1"/>
      <protection/>
    </xf>
    <xf numFmtId="0" fontId="15" fillId="0" borderId="0" xfId="0" applyFont="1" applyAlignment="1">
      <alignment horizontal="center" vertical="top" wrapText="1"/>
    </xf>
    <xf numFmtId="0" fontId="2" fillId="0" borderId="11" xfId="61" applyFont="1" applyBorder="1" applyAlignment="1">
      <alignment horizontal="left" vertical="center" wrapText="1"/>
      <protection/>
    </xf>
    <xf numFmtId="0" fontId="6" fillId="0" borderId="0" xfId="62" applyFont="1" applyAlignment="1">
      <alignment/>
      <protection/>
    </xf>
    <xf numFmtId="0" fontId="10" fillId="0" borderId="0" xfId="62" applyFont="1" applyAlignment="1">
      <alignment/>
      <protection/>
    </xf>
    <xf numFmtId="0" fontId="4" fillId="0" borderId="0" xfId="62" applyFont="1">
      <alignment/>
      <protection/>
    </xf>
    <xf numFmtId="0" fontId="15" fillId="0" borderId="11" xfId="62" applyFont="1" applyBorder="1" applyAlignment="1">
      <alignment horizontal="center" vertical="top" wrapText="1"/>
      <protection/>
    </xf>
    <xf numFmtId="0" fontId="15" fillId="0" borderId="0" xfId="62" applyFont="1">
      <alignment/>
      <protection/>
    </xf>
    <xf numFmtId="0" fontId="15" fillId="0" borderId="11" xfId="62" applyFont="1" applyBorder="1">
      <alignment/>
      <protection/>
    </xf>
    <xf numFmtId="0" fontId="15" fillId="0" borderId="0" xfId="62" applyFont="1" applyBorder="1">
      <alignment/>
      <protection/>
    </xf>
    <xf numFmtId="0" fontId="15" fillId="0" borderId="14" xfId="62" applyFont="1" applyBorder="1" applyAlignment="1">
      <alignment horizontal="center" vertical="top" wrapText="1"/>
      <protection/>
    </xf>
    <xf numFmtId="0" fontId="15" fillId="0" borderId="18" xfId="62" applyFont="1" applyBorder="1" applyAlignment="1">
      <alignment horizontal="center" vertical="top" wrapText="1"/>
      <protection/>
    </xf>
    <xf numFmtId="0" fontId="15" fillId="0" borderId="19" xfId="62" applyFont="1" applyBorder="1" applyAlignment="1">
      <alignment horizontal="center" vertical="top" wrapText="1"/>
      <protection/>
    </xf>
    <xf numFmtId="0" fontId="2" fillId="0" borderId="0" xfId="62" applyFont="1">
      <alignment/>
      <protection/>
    </xf>
    <xf numFmtId="0" fontId="15" fillId="0" borderId="11" xfId="62" applyFont="1" applyBorder="1" applyAlignment="1">
      <alignment horizontal="center"/>
      <protection/>
    </xf>
    <xf numFmtId="0" fontId="2" fillId="0" borderId="11" xfId="62" applyFont="1" applyBorder="1">
      <alignment/>
      <protection/>
    </xf>
    <xf numFmtId="0" fontId="6" fillId="0" borderId="0" xfId="62" applyFont="1">
      <alignment/>
      <protection/>
    </xf>
    <xf numFmtId="0" fontId="0" fillId="0" borderId="0" xfId="63">
      <alignment/>
      <protection/>
    </xf>
    <xf numFmtId="0" fontId="3" fillId="0" borderId="0" xfId="63" applyFont="1" applyAlignment="1">
      <alignment horizontal="right"/>
      <protection/>
    </xf>
    <xf numFmtId="0" fontId="4" fillId="0" borderId="0" xfId="63" applyFont="1" applyAlignment="1">
      <alignment horizontal="right"/>
      <protection/>
    </xf>
    <xf numFmtId="0" fontId="13" fillId="0" borderId="11" xfId="63" applyFont="1" applyBorder="1" applyAlignment="1">
      <alignment horizontal="center" vertical="top" wrapText="1"/>
      <protection/>
    </xf>
    <xf numFmtId="0" fontId="13" fillId="0" borderId="11" xfId="63" applyFont="1" applyBorder="1" applyAlignment="1">
      <alignment horizontal="center" vertical="center" wrapText="1"/>
      <protection/>
    </xf>
    <xf numFmtId="0" fontId="2" fillId="0" borderId="11" xfId="63" applyFont="1" applyBorder="1" applyAlignment="1">
      <alignment horizontal="center" vertical="center"/>
      <protection/>
    </xf>
    <xf numFmtId="0" fontId="11" fillId="0" borderId="11" xfId="63" applyFont="1" applyBorder="1" applyAlignment="1">
      <alignment horizontal="center" vertical="top" wrapText="1"/>
      <protection/>
    </xf>
    <xf numFmtId="0" fontId="11" fillId="0" borderId="0" xfId="63" applyFont="1" applyAlignment="1">
      <alignment horizontal="left"/>
      <protection/>
    </xf>
    <xf numFmtId="0" fontId="120" fillId="0" borderId="0" xfId="0" applyFont="1" applyAlignment="1">
      <alignment horizontal="center"/>
    </xf>
    <xf numFmtId="0" fontId="32" fillId="0" borderId="0" xfId="0" applyFont="1" applyAlignment="1">
      <alignment/>
    </xf>
    <xf numFmtId="0" fontId="33" fillId="0" borderId="0" xfId="0" applyFont="1" applyBorder="1" applyAlignment="1">
      <alignment/>
    </xf>
    <xf numFmtId="0" fontId="34" fillId="0" borderId="11" xfId="0" applyFont="1" applyBorder="1" applyAlignment="1" quotePrefix="1">
      <alignment horizontal="center" vertical="top" wrapText="1"/>
    </xf>
    <xf numFmtId="0" fontId="121" fillId="0" borderId="0" xfId="0" applyFont="1" applyAlignment="1">
      <alignment/>
    </xf>
    <xf numFmtId="0" fontId="2" fillId="0" borderId="0" xfId="59" applyFont="1">
      <alignment/>
      <protection/>
    </xf>
    <xf numFmtId="0" fontId="2" fillId="0" borderId="0" xfId="59" applyFont="1" applyAlignment="1">
      <alignment horizontal="center" vertical="top" wrapText="1"/>
      <protection/>
    </xf>
    <xf numFmtId="0" fontId="2" fillId="0" borderId="0" xfId="59" applyFont="1" applyAlignment="1">
      <alignment horizontal="center"/>
      <protection/>
    </xf>
    <xf numFmtId="0" fontId="6" fillId="0" borderId="0" xfId="59" applyFont="1">
      <alignment/>
      <protection/>
    </xf>
    <xf numFmtId="0" fontId="2" fillId="0" borderId="0" xfId="59" applyFont="1" applyAlignment="1">
      <alignment/>
      <protection/>
    </xf>
    <xf numFmtId="0" fontId="2" fillId="0" borderId="0" xfId="59" applyFont="1" applyAlignment="1">
      <alignment vertical="top" wrapText="1"/>
      <protection/>
    </xf>
    <xf numFmtId="0" fontId="15" fillId="33" borderId="12" xfId="59" applyFont="1" applyFill="1" applyBorder="1" applyAlignment="1" quotePrefix="1">
      <alignment horizontal="center" vertical="center" wrapText="1"/>
      <protection/>
    </xf>
    <xf numFmtId="0" fontId="30" fillId="0" borderId="0" xfId="0" applyFont="1" applyAlignment="1">
      <alignment/>
    </xf>
    <xf numFmtId="0" fontId="31" fillId="0" borderId="0" xfId="0" applyFont="1" applyAlignment="1">
      <alignment/>
    </xf>
    <xf numFmtId="0" fontId="33" fillId="0" borderId="11" xfId="0" applyFont="1" applyBorder="1" applyAlignment="1">
      <alignment horizontal="center" vertical="top" wrapText="1"/>
    </xf>
    <xf numFmtId="0" fontId="0" fillId="0" borderId="0" xfId="0" applyBorder="1" applyAlignment="1">
      <alignment horizontal="center"/>
    </xf>
    <xf numFmtId="0" fontId="122" fillId="0" borderId="0" xfId="0" applyFont="1" applyAlignment="1">
      <alignment horizontal="center"/>
    </xf>
    <xf numFmtId="0" fontId="123" fillId="0" borderId="0" xfId="0" applyFont="1" applyBorder="1" applyAlignment="1">
      <alignment horizontal="center" vertical="center"/>
    </xf>
    <xf numFmtId="0" fontId="124" fillId="0" borderId="11" xfId="0" applyFont="1" applyBorder="1" applyAlignment="1">
      <alignment vertical="top" wrapText="1"/>
    </xf>
    <xf numFmtId="0" fontId="124" fillId="0" borderId="11" xfId="0" applyFont="1" applyBorder="1" applyAlignment="1">
      <alignment horizontal="center" vertical="top" wrapText="1"/>
    </xf>
    <xf numFmtId="0" fontId="118" fillId="0" borderId="0" xfId="0" applyFont="1" applyAlignment="1">
      <alignment/>
    </xf>
    <xf numFmtId="0" fontId="125" fillId="0" borderId="11" xfId="0" applyFont="1" applyBorder="1" applyAlignment="1">
      <alignment vertical="center" wrapText="1"/>
    </xf>
    <xf numFmtId="0" fontId="125" fillId="0" borderId="11" xfId="0" applyFont="1" applyBorder="1" applyAlignment="1">
      <alignment horizontal="left" vertical="center" wrapText="1" indent="2"/>
    </xf>
    <xf numFmtId="0" fontId="125" fillId="0" borderId="0" xfId="0" applyFont="1" applyBorder="1" applyAlignment="1">
      <alignment horizontal="left" vertical="center" wrapText="1" indent="2"/>
    </xf>
    <xf numFmtId="0" fontId="125" fillId="0" borderId="0" xfId="0" applyFont="1" applyBorder="1" applyAlignment="1">
      <alignment vertical="center" wrapText="1"/>
    </xf>
    <xf numFmtId="0" fontId="118" fillId="0" borderId="14" xfId="0" applyFont="1" applyBorder="1" applyAlignment="1">
      <alignment horizontal="center" vertical="top" wrapText="1"/>
    </xf>
    <xf numFmtId="0" fontId="125" fillId="0" borderId="14" xfId="0" applyFont="1" applyBorder="1" applyAlignment="1">
      <alignment vertical="center" wrapText="1"/>
    </xf>
    <xf numFmtId="0" fontId="118" fillId="0" borderId="11" xfId="0" applyFont="1" applyBorder="1" applyAlignment="1">
      <alignment/>
    </xf>
    <xf numFmtId="0" fontId="125" fillId="0" borderId="11" xfId="0" applyFont="1" applyBorder="1" applyAlignment="1">
      <alignment horizontal="center" vertical="center" wrapText="1"/>
    </xf>
    <xf numFmtId="0" fontId="5" fillId="0" borderId="0" xfId="59" applyFont="1" applyAlignment="1">
      <alignment/>
      <protection/>
    </xf>
    <xf numFmtId="0" fontId="0" fillId="34" borderId="0" xfId="0" applyFont="1" applyFill="1" applyAlignment="1">
      <alignment/>
    </xf>
    <xf numFmtId="0" fontId="10" fillId="34" borderId="0" xfId="0" applyFont="1" applyFill="1" applyAlignment="1">
      <alignment/>
    </xf>
    <xf numFmtId="0" fontId="2" fillId="34" borderId="0" xfId="0" applyFont="1" applyFill="1" applyAlignment="1">
      <alignment/>
    </xf>
    <xf numFmtId="0" fontId="2" fillId="0" borderId="0" xfId="0" applyFont="1" applyBorder="1" applyAlignment="1">
      <alignment horizontal="left"/>
    </xf>
    <xf numFmtId="0" fontId="13" fillId="0" borderId="0" xfId="0" applyFont="1" applyBorder="1" applyAlignment="1">
      <alignment horizontal="left"/>
    </xf>
    <xf numFmtId="0" fontId="11" fillId="0" borderId="0" xfId="0" applyFont="1" applyBorder="1" applyAlignment="1">
      <alignment horizontal="center"/>
    </xf>
    <xf numFmtId="49" fontId="2" fillId="0" borderId="0" xfId="0" applyNumberFormat="1" applyFont="1" applyBorder="1" applyAlignment="1">
      <alignment horizontal="left" vertical="top"/>
    </xf>
    <xf numFmtId="0" fontId="13" fillId="0" borderId="0" xfId="0" applyFont="1" applyBorder="1" applyAlignment="1">
      <alignment horizontal="center"/>
    </xf>
    <xf numFmtId="0" fontId="5" fillId="33" borderId="0" xfId="59" applyFont="1" applyFill="1" applyAlignment="1">
      <alignment/>
      <protection/>
    </xf>
    <xf numFmtId="0" fontId="15" fillId="33" borderId="11" xfId="59" applyFont="1" applyFill="1" applyBorder="1" applyAlignment="1">
      <alignment horizontal="center"/>
      <protection/>
    </xf>
    <xf numFmtId="0" fontId="0" fillId="33" borderId="0" xfId="0" applyFont="1" applyFill="1" applyAlignment="1">
      <alignment/>
    </xf>
    <xf numFmtId="0" fontId="0" fillId="33" borderId="0" xfId="0" applyFont="1" applyFill="1" applyBorder="1"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33" borderId="0" xfId="0" applyFont="1" applyFill="1" applyAlignment="1">
      <alignment/>
    </xf>
    <xf numFmtId="0" fontId="2" fillId="0" borderId="0" xfId="61" applyFont="1" applyAlignment="1">
      <alignment/>
      <protection/>
    </xf>
    <xf numFmtId="0" fontId="15" fillId="0" borderId="0" xfId="61" applyFont="1" applyAlignment="1">
      <alignment horizontal="right"/>
      <protection/>
    </xf>
    <xf numFmtId="0" fontId="8" fillId="0" borderId="11" xfId="0" applyFont="1" applyBorder="1" applyAlignment="1">
      <alignment horizontal="center"/>
    </xf>
    <xf numFmtId="0" fontId="8" fillId="33" borderId="0" xfId="0" applyFont="1" applyFill="1" applyAlignment="1">
      <alignment horizontal="right"/>
    </xf>
    <xf numFmtId="0" fontId="2" fillId="0" borderId="0" xfId="0" applyFont="1" applyBorder="1" applyAlignment="1">
      <alignment horizontal="center" vertical="center" wrapText="1"/>
    </xf>
    <xf numFmtId="0" fontId="13" fillId="0" borderId="0" xfId="0" applyFont="1" applyAlignment="1">
      <alignment/>
    </xf>
    <xf numFmtId="0" fontId="76" fillId="0" borderId="11" xfId="0" applyFont="1" applyBorder="1" applyAlignment="1">
      <alignment/>
    </xf>
    <xf numFmtId="0" fontId="118" fillId="0" borderId="11" xfId="0" applyFont="1" applyBorder="1" applyAlignment="1">
      <alignment horizontal="center" vertical="top" wrapText="1"/>
    </xf>
    <xf numFmtId="0" fontId="2" fillId="33" borderId="0" xfId="0" applyFont="1" applyFill="1" applyBorder="1" applyAlignment="1">
      <alignment horizontal="right"/>
    </xf>
    <xf numFmtId="0" fontId="2" fillId="33" borderId="11" xfId="0" applyFont="1" applyFill="1" applyBorder="1" applyAlignment="1">
      <alignment horizontal="center" vertical="top" wrapText="1"/>
    </xf>
    <xf numFmtId="0" fontId="2" fillId="0" borderId="0" xfId="60" applyFont="1">
      <alignment/>
      <protection/>
    </xf>
    <xf numFmtId="0" fontId="2" fillId="0" borderId="0" xfId="60" applyFont="1" applyAlignment="1">
      <alignment horizontal="center" vertical="top" wrapText="1"/>
      <protection/>
    </xf>
    <xf numFmtId="0" fontId="2" fillId="0" borderId="0" xfId="60" applyFont="1" applyAlignment="1">
      <alignment horizontal="center"/>
      <protection/>
    </xf>
    <xf numFmtId="0" fontId="12" fillId="0" borderId="0" xfId="61" applyFont="1" applyAlignment="1">
      <alignment horizontal="left"/>
      <protection/>
    </xf>
    <xf numFmtId="0" fontId="2" fillId="0" borderId="0" xfId="61" applyFont="1" applyAlignment="1">
      <alignment horizontal="center"/>
      <protection/>
    </xf>
    <xf numFmtId="0" fontId="2" fillId="0" borderId="0" xfId="61" applyFont="1" applyAlignment="1">
      <alignment horizontal="left"/>
      <protection/>
    </xf>
    <xf numFmtId="0" fontId="0" fillId="0" borderId="11" xfId="61" applyFont="1" applyBorder="1">
      <alignment/>
      <protection/>
    </xf>
    <xf numFmtId="0" fontId="0" fillId="0" borderId="0" xfId="61" applyFont="1" applyBorder="1">
      <alignment/>
      <protection/>
    </xf>
    <xf numFmtId="0" fontId="2" fillId="0" borderId="0" xfId="61" applyFont="1" applyAlignment="1">
      <alignment horizontal="right" vertical="top" wrapText="1"/>
      <protection/>
    </xf>
    <xf numFmtId="0" fontId="76" fillId="0" borderId="11" xfId="0" applyFont="1" applyFill="1" applyBorder="1" applyAlignment="1">
      <alignment/>
    </xf>
    <xf numFmtId="0" fontId="2" fillId="33" borderId="11" xfId="0" applyFont="1" applyFill="1" applyBorder="1" applyAlignment="1">
      <alignment horizontal="center" vertical="top" wrapText="1"/>
    </xf>
    <xf numFmtId="0" fontId="2" fillId="33" borderId="11" xfId="0" applyFont="1" applyFill="1" applyBorder="1" applyAlignment="1">
      <alignment horizontal="center" vertical="top" wrapText="1"/>
    </xf>
    <xf numFmtId="0" fontId="2" fillId="0" borderId="11" xfId="0" applyFont="1" applyBorder="1" applyAlignment="1">
      <alignment horizontal="center" vertical="center" wrapText="1"/>
    </xf>
    <xf numFmtId="0" fontId="33" fillId="33" borderId="11" xfId="0" applyFont="1" applyFill="1" applyBorder="1" applyAlignment="1">
      <alignment horizontal="center" vertical="center" wrapText="1"/>
    </xf>
    <xf numFmtId="0" fontId="33" fillId="0" borderId="11" xfId="0" applyFont="1" applyBorder="1" applyAlignment="1">
      <alignment horizontal="center" vertical="center" wrapText="1"/>
    </xf>
    <xf numFmtId="0" fontId="126" fillId="0" borderId="11" xfId="0" applyFont="1" applyBorder="1" applyAlignment="1">
      <alignment horizontal="center" vertical="center" wrapText="1"/>
    </xf>
    <xf numFmtId="0" fontId="15" fillId="0" borderId="11" xfId="0" applyFont="1" applyBorder="1" applyAlignment="1">
      <alignment horizontal="center" vertical="center"/>
    </xf>
    <xf numFmtId="0" fontId="2" fillId="0" borderId="11" xfId="0" applyFont="1" applyFill="1" applyBorder="1" applyAlignment="1">
      <alignment horizontal="center" vertical="center" wrapText="1"/>
    </xf>
    <xf numFmtId="0" fontId="33" fillId="0" borderId="11" xfId="0" applyFont="1" applyBorder="1" applyAlignment="1">
      <alignment horizontal="left" vertical="center" wrapText="1"/>
    </xf>
    <xf numFmtId="0" fontId="33" fillId="33" borderId="11" xfId="0" applyFont="1" applyFill="1" applyBorder="1" applyAlignment="1">
      <alignment horizontal="left" vertical="center" wrapText="1"/>
    </xf>
    <xf numFmtId="2" fontId="0" fillId="0" borderId="11" xfId="0" applyNumberFormat="1" applyBorder="1" applyAlignment="1">
      <alignment/>
    </xf>
    <xf numFmtId="0" fontId="2" fillId="33" borderId="11" xfId="0" applyFont="1" applyFill="1" applyBorder="1" applyAlignment="1">
      <alignment horizontal="center"/>
    </xf>
    <xf numFmtId="0" fontId="11" fillId="0" borderId="11" xfId="0" applyFont="1" applyBorder="1" applyAlignment="1">
      <alignment horizontal="right"/>
    </xf>
    <xf numFmtId="0" fontId="0" fillId="0" borderId="11" xfId="0" applyBorder="1" applyAlignment="1">
      <alignment horizontal="right"/>
    </xf>
    <xf numFmtId="0" fontId="13" fillId="0" borderId="11" xfId="0" applyFont="1" applyBorder="1" applyAlignment="1">
      <alignment horizontal="right"/>
    </xf>
    <xf numFmtId="0" fontId="2" fillId="0" borderId="11" xfId="0" applyFont="1" applyBorder="1" applyAlignment="1">
      <alignment horizontal="right"/>
    </xf>
    <xf numFmtId="0" fontId="37" fillId="0" borderId="11" xfId="63" applyFont="1" applyBorder="1" applyAlignment="1">
      <alignment horizontal="center" vertical="center" wrapText="1"/>
      <protection/>
    </xf>
    <xf numFmtId="0" fontId="126" fillId="0" borderId="11" xfId="0" applyFont="1" applyBorder="1" applyAlignment="1">
      <alignment horizontal="center" vertical="center" wrapText="1"/>
    </xf>
    <xf numFmtId="0" fontId="0" fillId="0" borderId="11" xfId="0" applyBorder="1" applyAlignment="1">
      <alignment horizontal="center" vertical="center"/>
    </xf>
    <xf numFmtId="0" fontId="77" fillId="0" borderId="11" xfId="0" applyFont="1" applyBorder="1" applyAlignment="1">
      <alignment horizontal="center" vertical="center" wrapText="1"/>
    </xf>
    <xf numFmtId="0" fontId="77" fillId="0" borderId="11" xfId="0" applyFont="1" applyBorder="1" applyAlignment="1">
      <alignment horizontal="center" vertical="center"/>
    </xf>
    <xf numFmtId="0" fontId="78" fillId="0" borderId="11" xfId="0" applyFont="1" applyBorder="1" applyAlignment="1">
      <alignment horizontal="center" vertical="center"/>
    </xf>
    <xf numFmtId="0" fontId="79" fillId="0" borderId="11" xfId="0" applyFont="1" applyBorder="1" applyAlignment="1" quotePrefix="1">
      <alignment horizontal="center" vertical="top" wrapText="1"/>
    </xf>
    <xf numFmtId="0" fontId="80" fillId="0" borderId="11" xfId="0" applyFont="1" applyBorder="1" applyAlignment="1" quotePrefix="1">
      <alignment horizontal="center" vertical="top" wrapText="1"/>
    </xf>
    <xf numFmtId="0" fontId="127" fillId="0" borderId="11" xfId="0" applyFont="1" applyBorder="1" applyAlignment="1">
      <alignment horizontal="center" vertical="center" wrapText="1"/>
    </xf>
    <xf numFmtId="0" fontId="128" fillId="0" borderId="11" xfId="0" applyFont="1" applyBorder="1" applyAlignment="1">
      <alignment horizontal="center" vertical="center" wrapText="1"/>
    </xf>
    <xf numFmtId="2" fontId="2" fillId="0" borderId="11" xfId="0" applyNumberFormat="1" applyFont="1" applyBorder="1" applyAlignment="1">
      <alignment/>
    </xf>
    <xf numFmtId="2" fontId="6" fillId="0" borderId="0" xfId="61" applyNumberFormat="1" applyFont="1">
      <alignment/>
      <protection/>
    </xf>
    <xf numFmtId="1" fontId="0" fillId="0" borderId="0" xfId="0" applyNumberFormat="1" applyAlignment="1">
      <alignment/>
    </xf>
    <xf numFmtId="0" fontId="129" fillId="33" borderId="11" xfId="0" applyFont="1" applyFill="1" applyBorder="1" applyAlignment="1">
      <alignment horizontal="center" vertical="center" wrapText="1"/>
    </xf>
    <xf numFmtId="0" fontId="129" fillId="33" borderId="11" xfId="0" applyFont="1" applyFill="1" applyBorder="1" applyAlignment="1">
      <alignment horizontal="left" vertical="center" wrapText="1"/>
    </xf>
    <xf numFmtId="0" fontId="130" fillId="33" borderId="0" xfId="0" applyFont="1" applyFill="1" applyAlignment="1">
      <alignment/>
    </xf>
    <xf numFmtId="2" fontId="2" fillId="0" borderId="0" xfId="0" applyNumberFormat="1" applyFont="1" applyAlignment="1">
      <alignment/>
    </xf>
    <xf numFmtId="2" fontId="2" fillId="0" borderId="0" xfId="0" applyNumberFormat="1" applyFont="1" applyAlignment="1">
      <alignment vertical="top" wrapText="1"/>
    </xf>
    <xf numFmtId="0" fontId="6" fillId="0" borderId="0" xfId="0" applyFont="1" applyAlignment="1">
      <alignment horizontal="left"/>
    </xf>
    <xf numFmtId="0" fontId="0" fillId="0" borderId="11" xfId="0" applyBorder="1" applyAlignment="1">
      <alignment horizontal="center" vertical="center" wrapText="1"/>
    </xf>
    <xf numFmtId="0" fontId="40" fillId="0" borderId="0" xfId="59" applyFont="1">
      <alignment/>
      <protection/>
    </xf>
    <xf numFmtId="0" fontId="19" fillId="0" borderId="11" xfId="59" applyFont="1" applyBorder="1" applyAlignment="1">
      <alignment horizontal="center" vertical="top" wrapText="1"/>
      <protection/>
    </xf>
    <xf numFmtId="0" fontId="41" fillId="0" borderId="10" xfId="59" applyFont="1" applyBorder="1" applyAlignment="1">
      <alignment horizontal="center"/>
      <protection/>
    </xf>
    <xf numFmtId="0" fontId="41" fillId="0" borderId="16" xfId="59" applyFont="1" applyBorder="1" applyAlignment="1">
      <alignment horizontal="center" wrapText="1"/>
      <protection/>
    </xf>
    <xf numFmtId="0" fontId="40" fillId="0" borderId="11" xfId="59" applyFont="1" applyBorder="1" applyAlignment="1">
      <alignment horizontal="center"/>
      <protection/>
    </xf>
    <xf numFmtId="0" fontId="40" fillId="0" borderId="11" xfId="59" applyFont="1" applyBorder="1" applyAlignment="1">
      <alignment wrapText="1"/>
      <protection/>
    </xf>
    <xf numFmtId="0" fontId="19" fillId="0" borderId="11" xfId="59" applyFont="1" applyBorder="1" applyAlignment="1">
      <alignment horizontal="center" vertical="center" wrapText="1"/>
      <protection/>
    </xf>
    <xf numFmtId="2" fontId="0" fillId="0" borderId="0" xfId="0" applyNumberFormat="1" applyAlignment="1">
      <alignment/>
    </xf>
    <xf numFmtId="0" fontId="11" fillId="0" borderId="11" xfId="0" applyFont="1" applyFill="1" applyBorder="1" applyAlignment="1">
      <alignment horizontal="center" vertical="center"/>
    </xf>
    <xf numFmtId="0" fontId="11" fillId="0" borderId="11" xfId="0" applyFont="1" applyFill="1" applyBorder="1" applyAlignment="1">
      <alignment horizontal="right"/>
    </xf>
    <xf numFmtId="0" fontId="11"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1" fillId="0" borderId="14" xfId="0" applyFont="1" applyFill="1" applyBorder="1" applyAlignment="1">
      <alignment horizontal="center" vertical="center"/>
    </xf>
    <xf numFmtId="0" fontId="13" fillId="0" borderId="11" xfId="0" applyFont="1" applyFill="1" applyBorder="1" applyAlignment="1">
      <alignment horizontal="right" vertical="top" wrapText="1"/>
    </xf>
    <xf numFmtId="0" fontId="11" fillId="0" borderId="0" xfId="0" applyFont="1" applyFill="1" applyBorder="1" applyAlignment="1">
      <alignment horizontal="center" vertical="top" wrapText="1"/>
    </xf>
    <xf numFmtId="0" fontId="11" fillId="0" borderId="0" xfId="0" applyFont="1" applyFill="1" applyBorder="1" applyAlignment="1">
      <alignment vertical="top" wrapText="1"/>
    </xf>
    <xf numFmtId="0" fontId="13" fillId="0" borderId="11" xfId="0" applyFont="1" applyFill="1" applyBorder="1" applyAlignment="1">
      <alignment/>
    </xf>
    <xf numFmtId="0" fontId="11" fillId="0" borderId="11" xfId="0" applyFont="1" applyBorder="1" applyAlignment="1">
      <alignment vertical="center" wrapText="1"/>
    </xf>
    <xf numFmtId="0" fontId="11" fillId="0" borderId="19" xfId="0" applyFont="1" applyBorder="1" applyAlignment="1">
      <alignment vertical="top" wrapText="1"/>
    </xf>
    <xf numFmtId="0" fontId="125" fillId="33" borderId="11" xfId="0" applyFont="1" applyFill="1" applyBorder="1" applyAlignment="1">
      <alignment vertical="center" wrapText="1"/>
    </xf>
    <xf numFmtId="0" fontId="125" fillId="33" borderId="11" xfId="0" applyFont="1" applyFill="1" applyBorder="1" applyAlignment="1">
      <alignment horizontal="center" vertical="center" wrapText="1"/>
    </xf>
    <xf numFmtId="0" fontId="19" fillId="0" borderId="11" xfId="59" applyFont="1" applyBorder="1" applyAlignment="1">
      <alignment horizontal="center" wrapText="1"/>
      <protection/>
    </xf>
    <xf numFmtId="0" fontId="131" fillId="0" borderId="0" xfId="0" applyFont="1" applyAlignment="1">
      <alignment horizontal="center"/>
    </xf>
    <xf numFmtId="0" fontId="84" fillId="0" borderId="11" xfId="61" applyFont="1" applyBorder="1" applyAlignment="1">
      <alignment horizontal="center" vertical="center" wrapText="1"/>
      <protection/>
    </xf>
    <xf numFmtId="0" fontId="84" fillId="0" borderId="11" xfId="61" applyFont="1" applyBorder="1" applyAlignment="1">
      <alignment horizontal="center" vertical="center"/>
      <protection/>
    </xf>
    <xf numFmtId="0" fontId="85" fillId="0" borderId="11" xfId="61" applyFont="1" applyBorder="1" applyAlignment="1">
      <alignment horizontal="center" vertical="top" wrapText="1"/>
      <protection/>
    </xf>
    <xf numFmtId="1" fontId="0" fillId="0" borderId="0" xfId="0" applyNumberFormat="1" applyBorder="1" applyAlignment="1">
      <alignment/>
    </xf>
    <xf numFmtId="0" fontId="0" fillId="0" borderId="0" xfId="0" applyAlignment="1">
      <alignment horizontal="left"/>
    </xf>
    <xf numFmtId="0" fontId="0" fillId="0" borderId="0" xfId="61" applyAlignment="1">
      <alignment wrapText="1"/>
      <protection/>
    </xf>
    <xf numFmtId="0" fontId="0" fillId="0" borderId="0" xfId="0" applyAlignment="1">
      <alignment wrapText="1"/>
    </xf>
    <xf numFmtId="0" fontId="6" fillId="0" borderId="0" xfId="61" applyFont="1" applyAlignment="1">
      <alignment wrapText="1"/>
      <protection/>
    </xf>
    <xf numFmtId="0" fontId="85" fillId="0" borderId="18" xfId="61" applyFont="1" applyBorder="1" applyAlignment="1">
      <alignment/>
      <protection/>
    </xf>
    <xf numFmtId="0" fontId="85" fillId="0" borderId="11" xfId="61" applyFont="1" applyBorder="1">
      <alignment/>
      <protection/>
    </xf>
    <xf numFmtId="0" fontId="85" fillId="0" borderId="18" xfId="61" applyFont="1" applyBorder="1">
      <alignment/>
      <protection/>
    </xf>
    <xf numFmtId="0" fontId="85" fillId="0" borderId="11" xfId="61" applyFont="1" applyBorder="1" applyAlignment="1">
      <alignment horizontal="center" vertical="center"/>
      <protection/>
    </xf>
    <xf numFmtId="0" fontId="85" fillId="0" borderId="11" xfId="0" applyFont="1" applyBorder="1" applyAlignment="1">
      <alignment horizontal="center" vertical="top" wrapText="1"/>
    </xf>
    <xf numFmtId="0" fontId="84" fillId="0" borderId="11" xfId="61" applyFont="1" applyBorder="1">
      <alignment/>
      <protection/>
    </xf>
    <xf numFmtId="0" fontId="84" fillId="0" borderId="11" xfId="61" applyFont="1" applyBorder="1" applyAlignment="1">
      <alignment horizontal="left"/>
      <protection/>
    </xf>
    <xf numFmtId="0" fontId="84" fillId="0" borderId="11" xfId="0" applyFont="1" applyBorder="1" applyAlignment="1">
      <alignment/>
    </xf>
    <xf numFmtId="0" fontId="84" fillId="0" borderId="14" xfId="61" applyFont="1" applyBorder="1" applyAlignment="1">
      <alignment/>
      <protection/>
    </xf>
    <xf numFmtId="0" fontId="84" fillId="0" borderId="18" xfId="61" applyFont="1" applyBorder="1" applyAlignment="1">
      <alignment/>
      <protection/>
    </xf>
    <xf numFmtId="0" fontId="84" fillId="0" borderId="18" xfId="61" applyFont="1" applyBorder="1" applyAlignment="1">
      <alignment horizontal="center" vertical="center"/>
      <protection/>
    </xf>
    <xf numFmtId="0" fontId="84" fillId="0" borderId="11" xfId="0" applyFont="1" applyBorder="1" applyAlignment="1">
      <alignment horizontal="center" vertical="center"/>
    </xf>
    <xf numFmtId="0" fontId="84" fillId="0" borderId="10" xfId="61" applyFont="1" applyBorder="1" applyAlignment="1">
      <alignment horizontal="left"/>
      <protection/>
    </xf>
    <xf numFmtId="0" fontId="84" fillId="0" borderId="10" xfId="0" applyFont="1" applyBorder="1" applyAlignment="1">
      <alignment/>
    </xf>
    <xf numFmtId="0" fontId="84" fillId="0" borderId="16" xfId="61" applyFont="1" applyBorder="1" applyAlignment="1">
      <alignment horizontal="center" vertical="center"/>
      <protection/>
    </xf>
    <xf numFmtId="0" fontId="84" fillId="0" borderId="16" xfId="0" applyFont="1" applyBorder="1" applyAlignment="1">
      <alignment horizontal="center" vertical="center"/>
    </xf>
    <xf numFmtId="0" fontId="84" fillId="0" borderId="12" xfId="61" applyFont="1" applyBorder="1" applyAlignment="1">
      <alignment horizontal="center" vertical="center"/>
      <protection/>
    </xf>
    <xf numFmtId="0" fontId="84" fillId="0" borderId="12" xfId="0" applyFont="1" applyBorder="1" applyAlignment="1">
      <alignment horizontal="center" vertical="center"/>
    </xf>
    <xf numFmtId="0" fontId="84" fillId="0" borderId="14" xfId="61" applyFont="1" applyBorder="1">
      <alignment/>
      <protection/>
    </xf>
    <xf numFmtId="0" fontId="84" fillId="0" borderId="18" xfId="61" applyFont="1" applyBorder="1">
      <alignment/>
      <protection/>
    </xf>
    <xf numFmtId="0" fontId="84" fillId="0" borderId="18" xfId="61" applyFont="1" applyBorder="1" applyAlignment="1">
      <alignment horizontal="center" vertical="center" wrapText="1"/>
      <protection/>
    </xf>
    <xf numFmtId="0" fontId="84" fillId="0" borderId="19" xfId="61" applyFont="1" applyBorder="1" applyAlignment="1">
      <alignment/>
      <protection/>
    </xf>
    <xf numFmtId="0" fontId="84" fillId="33" borderId="11" xfId="61" applyFont="1" applyFill="1" applyBorder="1" applyAlignment="1">
      <alignment horizontal="center" vertical="center" wrapText="1"/>
      <protection/>
    </xf>
    <xf numFmtId="0" fontId="84" fillId="0" borderId="11" xfId="61" applyFont="1" applyBorder="1" applyAlignment="1">
      <alignment/>
      <protection/>
    </xf>
    <xf numFmtId="0" fontId="84" fillId="0" borderId="12" xfId="61" applyFont="1" applyBorder="1" applyAlignment="1">
      <alignment horizontal="center" vertical="center" wrapText="1"/>
      <protection/>
    </xf>
    <xf numFmtId="0" fontId="84" fillId="0" borderId="11" xfId="61" applyFont="1" applyBorder="1" applyAlignment="1">
      <alignment horizontal="center"/>
      <protection/>
    </xf>
    <xf numFmtId="0" fontId="85" fillId="0" borderId="11" xfId="61" applyFont="1" applyBorder="1" applyAlignment="1">
      <alignment horizontal="left"/>
      <protection/>
    </xf>
    <xf numFmtId="0" fontId="85" fillId="0" borderId="18" xfId="61" applyFont="1" applyBorder="1" applyAlignment="1">
      <alignment horizontal="center" vertical="center"/>
      <protection/>
    </xf>
    <xf numFmtId="0" fontId="85" fillId="0" borderId="11" xfId="61" applyFont="1" applyBorder="1" applyAlignment="1">
      <alignment horizontal="right" vertical="center"/>
      <protection/>
    </xf>
    <xf numFmtId="0" fontId="85" fillId="0" borderId="14" xfId="61" applyFont="1" applyBorder="1">
      <alignment/>
      <protection/>
    </xf>
    <xf numFmtId="0" fontId="15" fillId="0" borderId="0" xfId="60" applyFont="1" applyAlignment="1">
      <alignment horizontal="left"/>
      <protection/>
    </xf>
    <xf numFmtId="0" fontId="6" fillId="0" borderId="0" xfId="60" applyFont="1">
      <alignment/>
      <protection/>
    </xf>
    <xf numFmtId="0" fontId="2" fillId="0" borderId="0" xfId="60" applyFont="1" applyBorder="1" applyAlignment="1">
      <alignment/>
      <protection/>
    </xf>
    <xf numFmtId="0" fontId="2" fillId="0" borderId="0" xfId="60" applyFont="1" applyBorder="1">
      <alignment/>
      <protection/>
    </xf>
    <xf numFmtId="0" fontId="2" fillId="33" borderId="11" xfId="60" applyFont="1" applyFill="1" applyBorder="1" applyAlignment="1">
      <alignment horizontal="center" vertical="center"/>
      <protection/>
    </xf>
    <xf numFmtId="0" fontId="2" fillId="0" borderId="11" xfId="60" applyFont="1" applyBorder="1" applyAlignment="1">
      <alignment horizontal="center" vertical="center"/>
      <protection/>
    </xf>
    <xf numFmtId="0" fontId="15" fillId="0" borderId="0" xfId="60" applyFont="1" applyBorder="1">
      <alignment/>
      <protection/>
    </xf>
    <xf numFmtId="0" fontId="0" fillId="0" borderId="0" xfId="60" applyFont="1">
      <alignment/>
      <protection/>
    </xf>
    <xf numFmtId="0" fontId="10" fillId="0" borderId="11" xfId="0" applyFont="1" applyBorder="1" applyAlignment="1">
      <alignment/>
    </xf>
    <xf numFmtId="0" fontId="2" fillId="0" borderId="0" xfId="61" applyFont="1" applyBorder="1" applyAlignment="1">
      <alignment horizontal="left" vertical="center"/>
      <protection/>
    </xf>
    <xf numFmtId="2" fontId="6" fillId="0" borderId="0" xfId="0" applyNumberFormat="1" applyFont="1" applyBorder="1" applyAlignment="1">
      <alignment/>
    </xf>
    <xf numFmtId="2" fontId="85" fillId="0" borderId="17" xfId="0" applyNumberFormat="1" applyFont="1" applyFill="1" applyBorder="1" applyAlignment="1">
      <alignment horizontal="center" vertical="center"/>
    </xf>
    <xf numFmtId="2" fontId="0" fillId="0" borderId="0" xfId="63" applyNumberFormat="1">
      <alignment/>
      <protection/>
    </xf>
    <xf numFmtId="2" fontId="0" fillId="0" borderId="0" xfId="0" applyNumberFormat="1" applyBorder="1" applyAlignment="1">
      <alignment/>
    </xf>
    <xf numFmtId="2" fontId="79" fillId="0" borderId="16" xfId="0" applyNumberFormat="1" applyFont="1" applyFill="1" applyBorder="1" applyAlignment="1">
      <alignment horizontal="center"/>
    </xf>
    <xf numFmtId="0" fontId="86" fillId="0" borderId="11" xfId="0" applyFont="1" applyBorder="1" applyAlignment="1">
      <alignment horizontal="center" vertical="top" wrapText="1"/>
    </xf>
    <xf numFmtId="0" fontId="86" fillId="0" borderId="11" xfId="0" applyFont="1" applyBorder="1" applyAlignment="1">
      <alignment vertical="top" wrapText="1"/>
    </xf>
    <xf numFmtId="0" fontId="101" fillId="0" borderId="0" xfId="59" applyBorder="1" applyAlignment="1">
      <alignment horizontal="center"/>
      <protection/>
    </xf>
    <xf numFmtId="0" fontId="17" fillId="0" borderId="0" xfId="59" applyFont="1" applyAlignment="1">
      <alignment horizontal="right" vertical="center"/>
      <protection/>
    </xf>
    <xf numFmtId="0" fontId="17" fillId="0" borderId="0" xfId="59" applyFont="1" applyBorder="1" applyAlignment="1">
      <alignment vertical="center" wrapText="1"/>
      <protection/>
    </xf>
    <xf numFmtId="0" fontId="20" fillId="0" borderId="11" xfId="59" applyFont="1" applyBorder="1" applyAlignment="1">
      <alignment horizontal="center" vertical="center" wrapText="1"/>
      <protection/>
    </xf>
    <xf numFmtId="0" fontId="15" fillId="0" borderId="11" xfId="0" applyFont="1" applyBorder="1" applyAlignment="1">
      <alignment horizontal="center" vertical="center" wrapText="1"/>
    </xf>
    <xf numFmtId="0" fontId="25" fillId="0" borderId="11" xfId="59" applyFont="1" applyBorder="1" applyAlignment="1">
      <alignment horizontal="center" vertical="center" wrapText="1"/>
      <protection/>
    </xf>
    <xf numFmtId="0" fontId="43" fillId="0" borderId="11" xfId="0" applyFont="1" applyBorder="1" applyAlignment="1">
      <alignment horizontal="center" vertical="center" wrapText="1"/>
    </xf>
    <xf numFmtId="0" fontId="44" fillId="0" borderId="11" xfId="59" applyFont="1" applyBorder="1" applyAlignment="1">
      <alignment horizontal="center" vertical="center" wrapText="1"/>
      <protection/>
    </xf>
    <xf numFmtId="0" fontId="44" fillId="0" borderId="11" xfId="59" applyFont="1" applyBorder="1" applyAlignment="1">
      <alignment horizontal="center" vertical="center"/>
      <protection/>
    </xf>
    <xf numFmtId="0" fontId="18" fillId="0" borderId="11" xfId="59" applyFont="1" applyBorder="1" applyAlignment="1">
      <alignment horizontal="center" vertical="center" wrapText="1"/>
      <protection/>
    </xf>
    <xf numFmtId="0" fontId="15" fillId="0" borderId="11" xfId="0" applyFont="1" applyBorder="1" applyAlignment="1">
      <alignment horizontal="center" wrapText="1"/>
    </xf>
    <xf numFmtId="0" fontId="25" fillId="0" borderId="11" xfId="59" applyFont="1" applyBorder="1" applyAlignment="1">
      <alignment horizontal="center" wrapText="1"/>
      <protection/>
    </xf>
    <xf numFmtId="0" fontId="26" fillId="0" borderId="11" xfId="59" applyFont="1" applyBorder="1" applyAlignment="1">
      <alignment horizontal="center" wrapText="1"/>
      <protection/>
    </xf>
    <xf numFmtId="0" fontId="40" fillId="0" borderId="11" xfId="59" applyFont="1" applyBorder="1" applyAlignment="1">
      <alignment horizontal="left" vertical="center" wrapText="1"/>
      <protection/>
    </xf>
    <xf numFmtId="0" fontId="32" fillId="0" borderId="0" xfId="0" applyFont="1" applyAlignment="1">
      <alignment wrapText="1"/>
    </xf>
    <xf numFmtId="0" fontId="33" fillId="0" borderId="0" xfId="0" applyFont="1" applyBorder="1" applyAlignment="1">
      <alignment wrapText="1"/>
    </xf>
    <xf numFmtId="0" fontId="2" fillId="0" borderId="0" xfId="59" applyFont="1" applyAlignment="1">
      <alignment wrapText="1"/>
      <protection/>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 fontId="2" fillId="34" borderId="0" xfId="0" applyNumberFormat="1" applyFont="1" applyFill="1" applyAlignment="1">
      <alignment/>
    </xf>
    <xf numFmtId="0" fontId="45" fillId="0" borderId="11" xfId="0" applyFont="1" applyBorder="1" applyAlignment="1">
      <alignment wrapText="1"/>
    </xf>
    <xf numFmtId="0" fontId="125" fillId="0" borderId="10" xfId="0" applyFont="1" applyBorder="1" applyAlignment="1">
      <alignment vertical="center" wrapText="1"/>
    </xf>
    <xf numFmtId="0" fontId="45" fillId="0" borderId="10" xfId="0" applyFont="1" applyBorder="1" applyAlignment="1">
      <alignment wrapText="1"/>
    </xf>
    <xf numFmtId="0" fontId="46" fillId="0" borderId="11" xfId="0" applyFont="1" applyBorder="1" applyAlignment="1">
      <alignment vertical="center" wrapText="1"/>
    </xf>
    <xf numFmtId="0" fontId="45" fillId="0" borderId="11" xfId="0" applyFont="1" applyBorder="1" applyAlignment="1">
      <alignment/>
    </xf>
    <xf numFmtId="0" fontId="125" fillId="0" borderId="20" xfId="0" applyFont="1" applyBorder="1" applyAlignment="1">
      <alignment vertical="center" wrapText="1"/>
    </xf>
    <xf numFmtId="0" fontId="46" fillId="0" borderId="11" xfId="0" applyFont="1" applyBorder="1" applyAlignment="1">
      <alignment wrapText="1"/>
    </xf>
    <xf numFmtId="0" fontId="45" fillId="0" borderId="11" xfId="0" applyFont="1" applyBorder="1" applyAlignment="1">
      <alignment vertical="center"/>
    </xf>
    <xf numFmtId="0" fontId="125" fillId="0" borderId="20" xfId="0" applyFont="1" applyBorder="1" applyAlignment="1">
      <alignment horizontal="center" vertical="center" wrapText="1"/>
    </xf>
    <xf numFmtId="0" fontId="45" fillId="0" borderId="11" xfId="0" applyFont="1" applyBorder="1" applyAlignment="1">
      <alignment horizontal="center" vertical="center"/>
    </xf>
    <xf numFmtId="0" fontId="46" fillId="0" borderId="10" xfId="0" applyFont="1" applyBorder="1" applyAlignment="1">
      <alignment vertical="center" wrapText="1"/>
    </xf>
    <xf numFmtId="0" fontId="45" fillId="0" borderId="10" xfId="0" applyFont="1" applyBorder="1" applyAlignment="1">
      <alignment/>
    </xf>
    <xf numFmtId="0" fontId="125" fillId="0" borderId="12" xfId="0" applyFont="1" applyBorder="1" applyAlignment="1">
      <alignment vertical="center" wrapText="1"/>
    </xf>
    <xf numFmtId="0" fontId="45" fillId="0" borderId="11" xfId="0" applyFont="1" applyBorder="1" applyAlignment="1">
      <alignment vertical="center" wrapText="1"/>
    </xf>
    <xf numFmtId="0" fontId="125" fillId="0" borderId="21" xfId="0" applyFont="1" applyBorder="1" applyAlignment="1">
      <alignment vertical="center" wrapText="1"/>
    </xf>
    <xf numFmtId="0" fontId="118" fillId="0" borderId="12" xfId="0" applyFont="1" applyBorder="1" applyAlignment="1">
      <alignment/>
    </xf>
    <xf numFmtId="14" fontId="45" fillId="0" borderId="11" xfId="0" applyNumberFormat="1" applyFont="1" applyBorder="1" applyAlignment="1">
      <alignment vertical="center" wrapText="1"/>
    </xf>
    <xf numFmtId="0" fontId="45" fillId="0" borderId="11" xfId="0" applyFont="1" applyBorder="1" applyAlignment="1">
      <alignment horizontal="left" vertical="center" wrapText="1"/>
    </xf>
    <xf numFmtId="2" fontId="87" fillId="0" borderId="11" xfId="61" applyNumberFormat="1" applyFont="1" applyBorder="1" applyAlignment="1">
      <alignment vertical="center" wrapText="1"/>
      <protection/>
    </xf>
    <xf numFmtId="178" fontId="87" fillId="0" borderId="11" xfId="61" applyNumberFormat="1" applyFont="1" applyBorder="1" applyAlignment="1">
      <alignment vertical="center" wrapText="1"/>
      <protection/>
    </xf>
    <xf numFmtId="2" fontId="38" fillId="0" borderId="11" xfId="61" applyNumberFormat="1" applyFont="1" applyBorder="1" applyAlignment="1">
      <alignment vertical="center" wrapText="1"/>
      <protection/>
    </xf>
    <xf numFmtId="181" fontId="38" fillId="0" borderId="11" xfId="61" applyNumberFormat="1" applyFont="1" applyBorder="1" applyAlignment="1">
      <alignment vertical="center" wrapText="1"/>
      <protection/>
    </xf>
    <xf numFmtId="0" fontId="40" fillId="0" borderId="11" xfId="59" applyFont="1" applyBorder="1" applyAlignment="1">
      <alignment horizontal="center" vertical="center"/>
      <protection/>
    </xf>
    <xf numFmtId="2" fontId="87" fillId="0" borderId="11" xfId="61" applyNumberFormat="1" applyFont="1" applyBorder="1" applyAlignment="1">
      <alignment vertical="center"/>
      <protection/>
    </xf>
    <xf numFmtId="178" fontId="87" fillId="0" borderId="11" xfId="61" applyNumberFormat="1" applyFont="1" applyBorder="1" applyAlignment="1">
      <alignment vertical="center"/>
      <protection/>
    </xf>
    <xf numFmtId="2" fontId="38" fillId="0" borderId="11" xfId="61" applyNumberFormat="1" applyFont="1" applyBorder="1" applyAlignment="1">
      <alignment vertical="center"/>
      <protection/>
    </xf>
    <xf numFmtId="2" fontId="88" fillId="0" borderId="11" xfId="61" applyNumberFormat="1" applyFont="1" applyBorder="1" applyAlignment="1">
      <alignment vertical="center"/>
      <protection/>
    </xf>
    <xf numFmtId="178" fontId="88" fillId="0" borderId="11" xfId="61" applyNumberFormat="1" applyFont="1" applyBorder="1" applyAlignment="1">
      <alignment vertical="center"/>
      <protection/>
    </xf>
    <xf numFmtId="2" fontId="39" fillId="0" borderId="11" xfId="61" applyNumberFormat="1" applyFont="1" applyBorder="1" applyAlignment="1">
      <alignment vertical="center"/>
      <protection/>
    </xf>
    <xf numFmtId="0" fontId="39" fillId="0" borderId="11" xfId="61" applyFont="1" applyBorder="1" applyAlignment="1">
      <alignment vertical="center"/>
      <protection/>
    </xf>
    <xf numFmtId="181" fontId="39" fillId="0" borderId="11" xfId="61" applyNumberFormat="1" applyFont="1" applyBorder="1" applyAlignment="1">
      <alignment vertical="center"/>
      <protection/>
    </xf>
    <xf numFmtId="2" fontId="2" fillId="0" borderId="0" xfId="61" applyNumberFormat="1" applyFont="1" applyBorder="1">
      <alignment/>
      <protection/>
    </xf>
    <xf numFmtId="2" fontId="0" fillId="0" borderId="11" xfId="61" applyNumberFormat="1" applyFont="1" applyBorder="1" applyAlignment="1">
      <alignment horizontal="right" vertical="center" wrapText="1"/>
      <protection/>
    </xf>
    <xf numFmtId="2" fontId="80" fillId="0" borderId="11" xfId="61" applyNumberFormat="1" applyFont="1" applyBorder="1" applyAlignment="1">
      <alignment horizontal="right" vertical="center" wrapText="1"/>
      <protection/>
    </xf>
    <xf numFmtId="2" fontId="0" fillId="0" borderId="11" xfId="61" applyNumberFormat="1" applyFont="1" applyBorder="1" applyAlignment="1">
      <alignment horizontal="right" vertical="top" wrapText="1"/>
      <protection/>
    </xf>
    <xf numFmtId="2" fontId="0" fillId="0" borderId="11" xfId="61" applyNumberFormat="1" applyFont="1" applyBorder="1" applyAlignment="1">
      <alignment horizontal="right" vertical="center"/>
      <protection/>
    </xf>
    <xf numFmtId="2" fontId="80" fillId="0" borderId="11" xfId="61" applyNumberFormat="1" applyFont="1" applyBorder="1" applyAlignment="1">
      <alignment horizontal="right" vertical="center"/>
      <protection/>
    </xf>
    <xf numFmtId="2" fontId="2" fillId="0" borderId="11" xfId="61" applyNumberFormat="1" applyFont="1" applyBorder="1" applyAlignment="1">
      <alignment horizontal="right" vertical="center"/>
      <protection/>
    </xf>
    <xf numFmtId="2" fontId="79" fillId="0" borderId="11" xfId="61" applyNumberFormat="1" applyFont="1" applyBorder="1" applyAlignment="1">
      <alignment horizontal="right" vertical="center"/>
      <protection/>
    </xf>
    <xf numFmtId="2" fontId="2" fillId="0" borderId="11" xfId="61" applyNumberFormat="1" applyFont="1" applyBorder="1" applyAlignment="1">
      <alignment horizontal="right" vertical="center" wrapText="1"/>
      <protection/>
    </xf>
    <xf numFmtId="2" fontId="2" fillId="0" borderId="11" xfId="61" applyNumberFormat="1" applyFont="1" applyBorder="1">
      <alignment/>
      <protection/>
    </xf>
    <xf numFmtId="0" fontId="2" fillId="0" borderId="0" xfId="61" applyFont="1" applyAlignment="1">
      <alignment vertical="top" wrapText="1"/>
      <protection/>
    </xf>
    <xf numFmtId="0" fontId="46" fillId="0" borderId="0" xfId="0" applyFont="1" applyAlignment="1">
      <alignment vertical="center" wrapText="1"/>
    </xf>
    <xf numFmtId="0" fontId="46" fillId="0" borderId="11" xfId="0" applyFont="1" applyBorder="1" applyAlignment="1">
      <alignment horizontal="left" vertical="center" wrapText="1"/>
    </xf>
    <xf numFmtId="0" fontId="30" fillId="0" borderId="11" xfId="0" applyFont="1" applyFill="1" applyBorder="1" applyAlignment="1">
      <alignment horizontal="center" vertical="center" wrapText="1"/>
    </xf>
    <xf numFmtId="0" fontId="30" fillId="0" borderId="11" xfId="0" applyFont="1" applyFill="1" applyBorder="1" applyAlignment="1">
      <alignment horizontal="left" vertical="center" wrapText="1"/>
    </xf>
    <xf numFmtId="0" fontId="30" fillId="0" borderId="11" xfId="0" applyFont="1" applyFill="1" applyBorder="1" applyAlignment="1">
      <alignment horizontal="right" vertical="center" wrapText="1"/>
    </xf>
    <xf numFmtId="0" fontId="22" fillId="0" borderId="0" xfId="59" applyFont="1" applyFill="1" applyAlignment="1">
      <alignment horizontal="center"/>
      <protection/>
    </xf>
    <xf numFmtId="0" fontId="101" fillId="0" borderId="0" xfId="59" applyFill="1">
      <alignment/>
      <protection/>
    </xf>
    <xf numFmtId="0" fontId="6" fillId="0" borderId="0" xfId="0" applyFont="1" applyAlignment="1">
      <alignment vertical="top" wrapText="1"/>
    </xf>
    <xf numFmtId="0" fontId="10" fillId="0" borderId="0" xfId="0" applyFont="1" applyAlignment="1">
      <alignment horizontal="center"/>
    </xf>
    <xf numFmtId="0" fontId="3" fillId="0" borderId="0" xfId="0" applyFont="1" applyAlignment="1">
      <alignment horizontal="left"/>
    </xf>
    <xf numFmtId="0" fontId="6" fillId="0" borderId="11" xfId="0" applyFont="1" applyBorder="1" applyAlignment="1">
      <alignment horizontal="center" vertical="center"/>
    </xf>
    <xf numFmtId="0" fontId="6" fillId="0" borderId="12" xfId="0" applyFont="1" applyBorder="1" applyAlignment="1">
      <alignment vertical="top"/>
    </xf>
    <xf numFmtId="0" fontId="6" fillId="0" borderId="11" xfId="0" applyFont="1" applyBorder="1" applyAlignment="1">
      <alignment horizontal="center"/>
    </xf>
    <xf numFmtId="0" fontId="6" fillId="0" borderId="11" xfId="0" applyFont="1" applyBorder="1" applyAlignment="1">
      <alignment horizontal="center" vertical="top" wrapText="1"/>
    </xf>
    <xf numFmtId="0" fontId="6" fillId="0" borderId="10" xfId="0" applyFont="1" applyBorder="1" applyAlignment="1">
      <alignment vertical="top" wrapText="1"/>
    </xf>
    <xf numFmtId="2" fontId="49" fillId="0" borderId="11" xfId="0" applyNumberFormat="1" applyFont="1" applyBorder="1" applyAlignment="1">
      <alignment horizontal="center" vertical="center"/>
    </xf>
    <xf numFmtId="0" fontId="49" fillId="0" borderId="11" xfId="0" applyFont="1" applyBorder="1" applyAlignment="1">
      <alignment horizontal="center" vertical="center"/>
    </xf>
    <xf numFmtId="2" fontId="50" fillId="0" borderId="11" xfId="0" applyNumberFormat="1" applyFont="1" applyBorder="1" applyAlignment="1">
      <alignment horizontal="center" vertical="center"/>
    </xf>
    <xf numFmtId="0" fontId="49" fillId="0" borderId="11" xfId="0" applyFont="1" applyBorder="1" applyAlignment="1">
      <alignment/>
    </xf>
    <xf numFmtId="0" fontId="132" fillId="0" borderId="11" xfId="0" applyFont="1" applyBorder="1" applyAlignment="1">
      <alignment/>
    </xf>
    <xf numFmtId="2" fontId="49" fillId="0" borderId="11" xfId="0" applyNumberFormat="1" applyFont="1" applyBorder="1" applyAlignment="1">
      <alignment/>
    </xf>
    <xf numFmtId="2" fontId="50" fillId="0" borderId="11" xfId="0" applyNumberFormat="1" applyFont="1" applyBorder="1" applyAlignment="1">
      <alignment/>
    </xf>
    <xf numFmtId="0" fontId="6" fillId="0" borderId="11" xfId="61" applyFont="1" applyBorder="1" applyAlignment="1">
      <alignment horizontal="left" vertical="center" wrapText="1"/>
      <protection/>
    </xf>
    <xf numFmtId="0" fontId="6" fillId="0" borderId="11" xfId="61" applyFont="1" applyBorder="1" applyAlignment="1">
      <alignment horizontal="left" vertical="center"/>
      <protection/>
    </xf>
    <xf numFmtId="0" fontId="6" fillId="0" borderId="11" xfId="0" applyFont="1" applyFill="1" applyBorder="1" applyAlignment="1">
      <alignment horizontal="center"/>
    </xf>
    <xf numFmtId="0" fontId="6" fillId="0" borderId="11" xfId="61" applyFont="1" applyFill="1" applyBorder="1" applyAlignment="1">
      <alignment horizontal="left" vertical="center" wrapText="1"/>
      <protection/>
    </xf>
    <xf numFmtId="0" fontId="5" fillId="0" borderId="11" xfId="61" applyFont="1" applyBorder="1" applyAlignment="1">
      <alignment horizontal="left" vertical="center" wrapText="1"/>
      <protection/>
    </xf>
    <xf numFmtId="2" fontId="37" fillId="0" borderId="11" xfId="63" applyNumberFormat="1" applyFont="1" applyBorder="1" applyAlignment="1">
      <alignment horizontal="center" vertical="center" wrapText="1"/>
      <protection/>
    </xf>
    <xf numFmtId="0" fontId="4" fillId="0" borderId="11" xfId="63" applyFont="1" applyBorder="1" applyAlignment="1">
      <alignment horizontal="center" vertical="center" wrapText="1"/>
      <protection/>
    </xf>
    <xf numFmtId="0" fontId="37" fillId="0" borderId="11" xfId="63" applyFont="1" applyBorder="1" applyAlignment="1">
      <alignment horizontal="left" vertical="center" wrapText="1"/>
      <protection/>
    </xf>
    <xf numFmtId="0" fontId="4" fillId="0" borderId="14" xfId="63" applyFont="1" applyBorder="1" applyAlignment="1">
      <alignment horizontal="center" vertical="center" wrapText="1"/>
      <protection/>
    </xf>
    <xf numFmtId="0" fontId="4" fillId="0" borderId="11" xfId="63" applyFont="1" applyBorder="1" applyAlignment="1">
      <alignment horizontal="center" vertical="top" wrapText="1"/>
      <protection/>
    </xf>
    <xf numFmtId="0" fontId="37" fillId="0" borderId="11" xfId="63" applyFont="1" applyBorder="1" applyAlignment="1">
      <alignment horizontal="left" vertical="top" wrapText="1"/>
      <protection/>
    </xf>
    <xf numFmtId="0" fontId="2" fillId="0" borderId="0" xfId="63" applyFont="1" applyAlignment="1">
      <alignment/>
      <protection/>
    </xf>
    <xf numFmtId="0" fontId="10" fillId="0" borderId="0" xfId="0" applyFont="1" applyAlignment="1">
      <alignment/>
    </xf>
    <xf numFmtId="0" fontId="51" fillId="0" borderId="0" xfId="0" applyFont="1" applyBorder="1" applyAlignment="1">
      <alignment/>
    </xf>
    <xf numFmtId="0" fontId="51" fillId="0" borderId="15" xfId="0" applyFont="1" applyBorder="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10" fillId="0" borderId="0" xfId="0" applyFont="1" applyBorder="1" applyAlignment="1">
      <alignment/>
    </xf>
    <xf numFmtId="0" fontId="51" fillId="0" borderId="11" xfId="0" applyFont="1" applyBorder="1" applyAlignment="1">
      <alignment horizontal="center" vertical="top" wrapText="1"/>
    </xf>
    <xf numFmtId="0" fontId="51" fillId="0" borderId="0" xfId="0" applyFont="1" applyAlignment="1">
      <alignment/>
    </xf>
    <xf numFmtId="0" fontId="6" fillId="0" borderId="11" xfId="0" applyFont="1" applyBorder="1" applyAlignment="1">
      <alignment horizontal="left" vertical="center" wrapText="1"/>
    </xf>
    <xf numFmtId="0" fontId="6" fillId="33" borderId="11" xfId="0" applyFont="1" applyFill="1" applyBorder="1" applyAlignment="1">
      <alignment horizontal="center" vertical="center" wrapText="1"/>
    </xf>
    <xf numFmtId="0" fontId="6" fillId="33" borderId="11" xfId="0" applyFont="1" applyFill="1" applyBorder="1" applyAlignment="1">
      <alignment horizontal="left" vertical="center" wrapText="1"/>
    </xf>
    <xf numFmtId="0" fontId="6" fillId="0" borderId="0" xfId="0" applyFont="1" applyBorder="1" applyAlignment="1">
      <alignment horizontal="center"/>
    </xf>
    <xf numFmtId="0" fontId="10" fillId="0" borderId="0" xfId="0" applyFont="1" applyFill="1" applyBorder="1" applyAlignment="1">
      <alignment horizontal="left"/>
    </xf>
    <xf numFmtId="0" fontId="23" fillId="0" borderId="0" xfId="0" applyFont="1" applyAlignment="1">
      <alignment/>
    </xf>
    <xf numFmtId="0" fontId="10" fillId="0" borderId="11" xfId="0" applyFont="1" applyBorder="1" applyAlignment="1">
      <alignment horizontal="right" vertical="center" wrapText="1"/>
    </xf>
    <xf numFmtId="0" fontId="6" fillId="0" borderId="11" xfId="0" applyFont="1" applyBorder="1" applyAlignment="1">
      <alignment horizontal="right" vertical="center" wrapText="1"/>
    </xf>
    <xf numFmtId="0" fontId="10" fillId="0" borderId="11" xfId="0" applyFont="1" applyBorder="1" applyAlignment="1">
      <alignment horizontal="right" vertical="center"/>
    </xf>
    <xf numFmtId="0" fontId="6" fillId="0" borderId="11" xfId="0" applyFont="1" applyBorder="1" applyAlignment="1">
      <alignment horizontal="right" vertical="center"/>
    </xf>
    <xf numFmtId="0" fontId="10" fillId="33" borderId="11" xfId="0" applyFont="1" applyFill="1" applyBorder="1" applyAlignment="1">
      <alignment horizontal="right" vertical="center"/>
    </xf>
    <xf numFmtId="0" fontId="130" fillId="33" borderId="11" xfId="0" applyFont="1" applyFill="1" applyBorder="1" applyAlignment="1">
      <alignment horizontal="right" vertical="center"/>
    </xf>
    <xf numFmtId="0" fontId="130" fillId="33" borderId="11" xfId="61" applyFont="1" applyFill="1" applyBorder="1" applyAlignment="1">
      <alignment horizontal="right" vertical="center"/>
      <protection/>
    </xf>
    <xf numFmtId="183" fontId="130" fillId="33" borderId="11" xfId="0" applyNumberFormat="1" applyFont="1" applyFill="1" applyBorder="1" applyAlignment="1">
      <alignment horizontal="right" vertical="center"/>
    </xf>
    <xf numFmtId="0" fontId="10" fillId="33" borderId="11" xfId="0" applyFont="1" applyFill="1" applyBorder="1" applyAlignment="1">
      <alignment horizontal="right" vertical="center" wrapText="1"/>
    </xf>
    <xf numFmtId="0" fontId="130" fillId="33" borderId="11" xfId="0" applyFont="1" applyFill="1" applyBorder="1" applyAlignment="1">
      <alignment horizontal="right" vertical="center" wrapText="1"/>
    </xf>
    <xf numFmtId="0" fontId="133" fillId="33" borderId="12" xfId="0" applyFont="1" applyFill="1" applyBorder="1" applyAlignment="1">
      <alignment horizontal="right" vertical="center"/>
    </xf>
    <xf numFmtId="0" fontId="52" fillId="33" borderId="11" xfId="0" applyFont="1" applyFill="1" applyBorder="1" applyAlignment="1" quotePrefix="1">
      <alignment horizontal="right" vertical="center" wrapText="1"/>
    </xf>
    <xf numFmtId="0" fontId="6" fillId="33" borderId="11" xfId="0" applyFont="1" applyFill="1" applyBorder="1" applyAlignment="1">
      <alignment horizontal="right" vertical="center"/>
    </xf>
    <xf numFmtId="0" fontId="23" fillId="0" borderId="11" xfId="0" applyFont="1" applyBorder="1" applyAlignment="1">
      <alignment horizontal="center"/>
    </xf>
    <xf numFmtId="0" fontId="15" fillId="0" borderId="16" xfId="0" applyFont="1" applyFill="1" applyBorder="1" applyAlignment="1">
      <alignment horizontal="center" vertical="top" wrapText="1"/>
    </xf>
    <xf numFmtId="0" fontId="6" fillId="0" borderId="0" xfId="0" applyFont="1" applyBorder="1" applyAlignment="1">
      <alignment vertical="center"/>
    </xf>
    <xf numFmtId="0" fontId="10" fillId="0" borderId="0" xfId="0" applyFont="1" applyBorder="1" applyAlignment="1">
      <alignment vertical="center"/>
    </xf>
    <xf numFmtId="0" fontId="6" fillId="0" borderId="0" xfId="0" applyFont="1" applyBorder="1" applyAlignment="1">
      <alignment vertical="center" wrapText="1"/>
    </xf>
    <xf numFmtId="0" fontId="130" fillId="33" borderId="0" xfId="0" applyFont="1" applyFill="1" applyAlignment="1">
      <alignment/>
    </xf>
    <xf numFmtId="0" fontId="134" fillId="33" borderId="0" xfId="0" applyFont="1" applyFill="1" applyAlignment="1">
      <alignment/>
    </xf>
    <xf numFmtId="0" fontId="134" fillId="33" borderId="11" xfId="0" applyFont="1" applyFill="1" applyBorder="1" applyAlignment="1">
      <alignment horizontal="center" vertical="center" wrapText="1"/>
    </xf>
    <xf numFmtId="0" fontId="134" fillId="33" borderId="19" xfId="0" applyFont="1" applyFill="1" applyBorder="1" applyAlignment="1">
      <alignment horizontal="center" vertical="center" wrapText="1"/>
    </xf>
    <xf numFmtId="0" fontId="134" fillId="33" borderId="14" xfId="0" applyFont="1" applyFill="1" applyBorder="1" applyAlignment="1">
      <alignment horizontal="center" vertical="center" wrapText="1"/>
    </xf>
    <xf numFmtId="0" fontId="134" fillId="33" borderId="0" xfId="0" applyFont="1" applyFill="1" applyAlignment="1">
      <alignment/>
    </xf>
    <xf numFmtId="0" fontId="134" fillId="33" borderId="11" xfId="0" applyFont="1" applyFill="1" applyBorder="1" applyAlignment="1">
      <alignment horizontal="left" vertical="center" wrapText="1"/>
    </xf>
    <xf numFmtId="1" fontId="130" fillId="33" borderId="11" xfId="0" applyNumberFormat="1" applyFont="1" applyFill="1" applyBorder="1" applyAlignment="1">
      <alignment horizontal="right" vertical="center" wrapText="1"/>
    </xf>
    <xf numFmtId="1" fontId="130" fillId="33" borderId="19" xfId="0" applyNumberFormat="1" applyFont="1" applyFill="1" applyBorder="1" applyAlignment="1">
      <alignment horizontal="right" vertical="center" wrapText="1"/>
    </xf>
    <xf numFmtId="0" fontId="135" fillId="33" borderId="0" xfId="0" applyFont="1" applyFill="1" applyAlignment="1">
      <alignment/>
    </xf>
    <xf numFmtId="1" fontId="135" fillId="33" borderId="0" xfId="0" applyNumberFormat="1" applyFont="1" applyFill="1" applyAlignment="1">
      <alignment/>
    </xf>
    <xf numFmtId="1" fontId="130" fillId="33" borderId="10" xfId="0" applyNumberFormat="1" applyFont="1" applyFill="1" applyBorder="1" applyAlignment="1">
      <alignment horizontal="right" vertical="center"/>
    </xf>
    <xf numFmtId="1" fontId="130" fillId="33" borderId="11" xfId="61" applyNumberFormat="1" applyFont="1" applyFill="1" applyBorder="1" applyAlignment="1">
      <alignment horizontal="right" vertical="center"/>
      <protection/>
    </xf>
    <xf numFmtId="1" fontId="130" fillId="33" borderId="11" xfId="0" applyNumberFormat="1" applyFont="1" applyFill="1" applyBorder="1" applyAlignment="1">
      <alignment horizontal="right" vertical="center"/>
    </xf>
    <xf numFmtId="1" fontId="130" fillId="33" borderId="14" xfId="0" applyNumberFormat="1" applyFont="1" applyFill="1" applyBorder="1" applyAlignment="1">
      <alignment horizontal="right" vertical="center" wrapText="1"/>
    </xf>
    <xf numFmtId="1" fontId="130" fillId="33" borderId="11" xfId="0" applyNumberFormat="1" applyFont="1" applyFill="1" applyBorder="1" applyAlignment="1" quotePrefix="1">
      <alignment horizontal="right" vertical="center" wrapText="1"/>
    </xf>
    <xf numFmtId="1" fontId="134" fillId="33" borderId="11" xfId="0" applyNumberFormat="1" applyFont="1" applyFill="1" applyBorder="1" applyAlignment="1">
      <alignment horizontal="right" vertical="center"/>
    </xf>
    <xf numFmtId="1" fontId="134" fillId="33" borderId="19" xfId="0" applyNumberFormat="1" applyFont="1" applyFill="1" applyBorder="1" applyAlignment="1">
      <alignment horizontal="right" vertical="center" wrapText="1"/>
    </xf>
    <xf numFmtId="0" fontId="130" fillId="33" borderId="0" xfId="0" applyFont="1" applyFill="1" applyBorder="1" applyAlignment="1" quotePrefix="1">
      <alignment horizontal="center"/>
    </xf>
    <xf numFmtId="0" fontId="130" fillId="33" borderId="0" xfId="0" applyFont="1" applyFill="1" applyBorder="1" applyAlignment="1">
      <alignment/>
    </xf>
    <xf numFmtId="1" fontId="130" fillId="33" borderId="0" xfId="0" applyNumberFormat="1" applyFont="1" applyFill="1" applyBorder="1" applyAlignment="1">
      <alignment/>
    </xf>
    <xf numFmtId="3" fontId="130" fillId="33" borderId="0" xfId="0" applyNumberFormat="1" applyFont="1" applyFill="1" applyBorder="1" applyAlignment="1">
      <alignment/>
    </xf>
    <xf numFmtId="0" fontId="130" fillId="33" borderId="0" xfId="0" applyFont="1" applyFill="1" applyBorder="1" applyAlignment="1">
      <alignment horizontal="left"/>
    </xf>
    <xf numFmtId="1" fontId="130" fillId="33" borderId="0" xfId="0" applyNumberFormat="1" applyFont="1" applyFill="1" applyAlignment="1">
      <alignment/>
    </xf>
    <xf numFmtId="0" fontId="134" fillId="33" borderId="0" xfId="0" applyFont="1" applyFill="1" applyBorder="1" applyAlignment="1">
      <alignment horizontal="center"/>
    </xf>
    <xf numFmtId="0" fontId="130" fillId="33" borderId="0" xfId="0" applyFont="1" applyFill="1" applyBorder="1" applyAlignment="1">
      <alignment vertical="center"/>
    </xf>
    <xf numFmtId="0" fontId="134" fillId="33" borderId="0" xfId="0" applyFont="1" applyFill="1" applyBorder="1" applyAlignment="1">
      <alignment vertical="top" wrapText="1"/>
    </xf>
    <xf numFmtId="0" fontId="134" fillId="33" borderId="0" xfId="0" applyFont="1" applyFill="1" applyAlignment="1">
      <alignment vertical="top" wrapText="1"/>
    </xf>
    <xf numFmtId="0" fontId="136" fillId="33" borderId="11" xfId="0" applyFont="1" applyFill="1" applyBorder="1" applyAlignment="1">
      <alignment horizontal="center" vertical="center" wrapText="1"/>
    </xf>
    <xf numFmtId="0" fontId="136" fillId="33" borderId="0" xfId="0" applyFont="1" applyFill="1" applyAlignment="1">
      <alignment horizontal="center" vertical="center"/>
    </xf>
    <xf numFmtId="0" fontId="130" fillId="33" borderId="0" xfId="0" applyFont="1" applyFill="1" applyAlignment="1">
      <alignment vertical="center"/>
    </xf>
    <xf numFmtId="0" fontId="134" fillId="33" borderId="0" xfId="0" applyFont="1" applyFill="1" applyAlignment="1">
      <alignment vertical="center"/>
    </xf>
    <xf numFmtId="1" fontId="10" fillId="0" borderId="11" xfId="0" applyNumberFormat="1" applyFont="1" applyBorder="1" applyAlignment="1">
      <alignment horizontal="right" vertical="center" wrapText="1"/>
    </xf>
    <xf numFmtId="1" fontId="10" fillId="0" borderId="11" xfId="0" applyNumberFormat="1" applyFont="1" applyBorder="1" applyAlignment="1">
      <alignment horizontal="right" vertical="top" wrapText="1"/>
    </xf>
    <xf numFmtId="1" fontId="10" fillId="0" borderId="11" xfId="0" applyNumberFormat="1" applyFont="1" applyBorder="1" applyAlignment="1">
      <alignment horizontal="right"/>
    </xf>
    <xf numFmtId="0" fontId="10" fillId="0" borderId="11" xfId="0" applyFont="1" applyBorder="1" applyAlignment="1">
      <alignment horizontal="right"/>
    </xf>
    <xf numFmtId="1" fontId="10" fillId="0" borderId="11" xfId="0" applyNumberFormat="1" applyFont="1" applyBorder="1" applyAlignment="1">
      <alignment horizontal="right" wrapText="1"/>
    </xf>
    <xf numFmtId="1" fontId="10" fillId="0" borderId="11" xfId="0" applyNumberFormat="1" applyFont="1" applyBorder="1" applyAlignment="1">
      <alignment horizontal="right" vertical="center"/>
    </xf>
    <xf numFmtId="1" fontId="6" fillId="0" borderId="11" xfId="0" applyNumberFormat="1" applyFont="1" applyBorder="1" applyAlignment="1">
      <alignment horizontal="right" vertical="center" wrapText="1"/>
    </xf>
    <xf numFmtId="0" fontId="6" fillId="0" borderId="14" xfId="0" applyFont="1" applyBorder="1" applyAlignment="1">
      <alignment horizontal="right"/>
    </xf>
    <xf numFmtId="1" fontId="6" fillId="0" borderId="14" xfId="0" applyNumberFormat="1" applyFont="1" applyBorder="1" applyAlignment="1">
      <alignment horizontal="right" vertical="top" wrapText="1"/>
    </xf>
    <xf numFmtId="1" fontId="6" fillId="0" borderId="11" xfId="0" applyNumberFormat="1" applyFont="1" applyBorder="1" applyAlignment="1">
      <alignment horizontal="right" vertical="center"/>
    </xf>
    <xf numFmtId="0" fontId="10" fillId="0" borderId="0" xfId="0" applyFont="1" applyBorder="1" applyAlignment="1" quotePrefix="1">
      <alignment horizontal="center"/>
    </xf>
    <xf numFmtId="1" fontId="10" fillId="0" borderId="0" xfId="0" applyNumberFormat="1" applyFont="1" applyAlignment="1">
      <alignment/>
    </xf>
    <xf numFmtId="0" fontId="10" fillId="0" borderId="14" xfId="0" applyFont="1" applyBorder="1" applyAlignment="1">
      <alignment horizontal="right" vertical="center" wrapText="1"/>
    </xf>
    <xf numFmtId="1" fontId="10" fillId="0" borderId="14" xfId="0" applyNumberFormat="1" applyFont="1" applyBorder="1" applyAlignment="1">
      <alignment horizontal="right" vertical="center" wrapText="1"/>
    </xf>
    <xf numFmtId="0" fontId="10" fillId="0" borderId="14" xfId="0" applyFont="1" applyBorder="1" applyAlignment="1">
      <alignment horizontal="right" vertical="center"/>
    </xf>
    <xf numFmtId="0" fontId="23" fillId="0" borderId="14" xfId="0" applyFont="1" applyBorder="1" applyAlignment="1">
      <alignment horizontal="center" vertical="top" wrapText="1"/>
    </xf>
    <xf numFmtId="0" fontId="137" fillId="0" borderId="0" xfId="0" applyFont="1" applyAlignment="1">
      <alignment horizontal="center"/>
    </xf>
    <xf numFmtId="0" fontId="51" fillId="0" borderId="11" xfId="0" applyFont="1" applyBorder="1" applyAlignment="1" quotePrefix="1">
      <alignment horizontal="center" vertical="top" wrapText="1"/>
    </xf>
    <xf numFmtId="0" fontId="10" fillId="33" borderId="11" xfId="0" applyFont="1" applyFill="1" applyBorder="1" applyAlignment="1">
      <alignment horizontal="right"/>
    </xf>
    <xf numFmtId="0" fontId="6" fillId="33" borderId="11" xfId="0" applyFont="1" applyFill="1" applyBorder="1" applyAlignment="1">
      <alignment horizontal="right"/>
    </xf>
    <xf numFmtId="0" fontId="6" fillId="0" borderId="0" xfId="60" applyFont="1" applyAlignment="1">
      <alignment horizontal="center" vertical="top" wrapText="1"/>
      <protection/>
    </xf>
    <xf numFmtId="0" fontId="6" fillId="33" borderId="10" xfId="0" applyFont="1" applyFill="1" applyBorder="1" applyAlignment="1">
      <alignment horizontal="center" vertical="center" wrapText="1"/>
    </xf>
    <xf numFmtId="0" fontId="10" fillId="0" borderId="11" xfId="0" applyFont="1" applyBorder="1" applyAlignment="1" quotePrefix="1">
      <alignment horizontal="right" wrapText="1"/>
    </xf>
    <xf numFmtId="0" fontId="10" fillId="33" borderId="11" xfId="0" applyFont="1" applyFill="1" applyBorder="1" applyAlignment="1">
      <alignment horizontal="right" wrapText="1"/>
    </xf>
    <xf numFmtId="0" fontId="6" fillId="0" borderId="11" xfId="0" applyFont="1" applyBorder="1" applyAlignment="1" quotePrefix="1">
      <alignment horizontal="right"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1" fontId="10" fillId="0" borderId="19" xfId="0" applyNumberFormat="1" applyFont="1" applyBorder="1" applyAlignment="1">
      <alignment horizontal="right" vertical="center" wrapText="1"/>
    </xf>
    <xf numFmtId="1" fontId="6" fillId="0" borderId="19" xfId="0" applyNumberFormat="1" applyFont="1" applyBorder="1" applyAlignment="1">
      <alignment horizontal="right" vertical="center" wrapText="1"/>
    </xf>
    <xf numFmtId="0" fontId="23" fillId="0" borderId="19" xfId="0" applyFont="1" applyBorder="1" applyAlignment="1">
      <alignment horizontal="center" vertical="top" wrapText="1"/>
    </xf>
    <xf numFmtId="0" fontId="24" fillId="0" borderId="0" xfId="0" applyFont="1" applyAlignment="1">
      <alignment/>
    </xf>
    <xf numFmtId="0" fontId="15" fillId="0" borderId="14" xfId="0" applyFont="1" applyBorder="1" applyAlignment="1">
      <alignment horizontal="center" vertical="top" wrapText="1"/>
    </xf>
    <xf numFmtId="0" fontId="15" fillId="0" borderId="19" xfId="0" applyFont="1" applyBorder="1" applyAlignment="1">
      <alignment horizontal="center" vertical="top" wrapText="1"/>
    </xf>
    <xf numFmtId="0" fontId="8" fillId="0" borderId="0" xfId="0" applyFont="1" applyAlignment="1">
      <alignment/>
    </xf>
    <xf numFmtId="1" fontId="6" fillId="0" borderId="11" xfId="0" applyNumberFormat="1" applyFont="1" applyBorder="1" applyAlignment="1">
      <alignment horizontal="center" vertical="center" wrapText="1"/>
    </xf>
    <xf numFmtId="1" fontId="6" fillId="0" borderId="11" xfId="0" applyNumberFormat="1" applyFont="1" applyBorder="1" applyAlignment="1">
      <alignment horizontal="left" vertical="center" wrapText="1"/>
    </xf>
    <xf numFmtId="1" fontId="6" fillId="33" borderId="11" xfId="0" applyNumberFormat="1" applyFont="1" applyFill="1" applyBorder="1" applyAlignment="1">
      <alignment horizontal="center" vertical="center" wrapText="1"/>
    </xf>
    <xf numFmtId="1" fontId="6" fillId="33" borderId="11" xfId="0" applyNumberFormat="1" applyFont="1" applyFill="1" applyBorder="1" applyAlignment="1">
      <alignment horizontal="left" vertical="center" wrapText="1"/>
    </xf>
    <xf numFmtId="1" fontId="6" fillId="0" borderId="0" xfId="0" applyNumberFormat="1" applyFont="1" applyFill="1" applyBorder="1" applyAlignment="1">
      <alignment horizontal="center" vertical="top" wrapText="1"/>
    </xf>
    <xf numFmtId="1" fontId="10" fillId="0" borderId="0" xfId="0" applyNumberFormat="1" applyFont="1" applyBorder="1" applyAlignment="1">
      <alignment/>
    </xf>
    <xf numFmtId="1" fontId="10" fillId="0" borderId="11" xfId="0" applyNumberFormat="1" applyFont="1" applyBorder="1" applyAlignment="1">
      <alignment vertical="center" wrapText="1"/>
    </xf>
    <xf numFmtId="1" fontId="10" fillId="0" borderId="11" xfId="0" applyNumberFormat="1" applyFont="1" applyBorder="1" applyAlignment="1">
      <alignment vertical="center"/>
    </xf>
    <xf numFmtId="0" fontId="6" fillId="0" borderId="11" xfId="0" applyFont="1" applyBorder="1" applyAlignment="1">
      <alignment vertical="center" wrapText="1"/>
    </xf>
    <xf numFmtId="1" fontId="10" fillId="0" borderId="21" xfId="0" applyNumberFormat="1" applyFont="1" applyBorder="1" applyAlignment="1">
      <alignment horizontal="right" vertical="center" wrapText="1"/>
    </xf>
    <xf numFmtId="0" fontId="6" fillId="0" borderId="21" xfId="0" applyFont="1" applyBorder="1" applyAlignment="1">
      <alignment horizontal="right" vertical="center" wrapText="1"/>
    </xf>
    <xf numFmtId="0" fontId="6" fillId="0" borderId="19" xfId="0" applyFont="1" applyBorder="1" applyAlignment="1">
      <alignment horizontal="right" vertical="center" wrapText="1"/>
    </xf>
    <xf numFmtId="0" fontId="10" fillId="0" borderId="11" xfId="0" applyFont="1" applyBorder="1" applyAlignment="1">
      <alignment horizontal="right" vertical="top" wrapText="1"/>
    </xf>
    <xf numFmtId="0" fontId="10" fillId="0" borderId="21" xfId="0" applyFont="1" applyBorder="1" applyAlignment="1">
      <alignment horizontal="right" vertical="top" wrapText="1"/>
    </xf>
    <xf numFmtId="0" fontId="10" fillId="0" borderId="11" xfId="0" applyFont="1" applyBorder="1" applyAlignment="1">
      <alignment horizontal="right" wrapText="1"/>
    </xf>
    <xf numFmtId="0" fontId="10" fillId="0" borderId="19" xfId="0" applyFont="1" applyBorder="1" applyAlignment="1">
      <alignment horizontal="right" vertical="center" wrapText="1"/>
    </xf>
    <xf numFmtId="0" fontId="10" fillId="0" borderId="19" xfId="0" applyFont="1" applyBorder="1" applyAlignment="1">
      <alignment horizontal="right" vertical="top" wrapText="1"/>
    </xf>
    <xf numFmtId="0" fontId="6" fillId="0" borderId="11" xfId="0" applyFont="1" applyBorder="1" applyAlignment="1">
      <alignment horizontal="right" vertical="top" wrapText="1"/>
    </xf>
    <xf numFmtId="0" fontId="6" fillId="0" borderId="21" xfId="0" applyFont="1" applyBorder="1" applyAlignment="1">
      <alignment horizontal="right" vertical="top" wrapText="1"/>
    </xf>
    <xf numFmtId="0" fontId="6" fillId="0" borderId="11" xfId="0" applyFont="1" applyBorder="1" applyAlignment="1">
      <alignment horizontal="right"/>
    </xf>
    <xf numFmtId="0" fontId="6" fillId="0" borderId="19" xfId="0" applyFont="1" applyBorder="1" applyAlignment="1">
      <alignment horizontal="right" vertical="center"/>
    </xf>
    <xf numFmtId="0" fontId="6" fillId="0" borderId="19" xfId="0" applyFont="1" applyBorder="1" applyAlignment="1">
      <alignment horizontal="right" vertical="top" wrapText="1"/>
    </xf>
    <xf numFmtId="0" fontId="6" fillId="0" borderId="14" xfId="0" applyFont="1" applyBorder="1" applyAlignment="1">
      <alignment vertical="center" wrapText="1"/>
    </xf>
    <xf numFmtId="1" fontId="10" fillId="0" borderId="19" xfId="0" applyNumberFormat="1" applyFont="1" applyBorder="1" applyAlignment="1">
      <alignment horizontal="right" vertical="top" wrapText="1"/>
    </xf>
    <xf numFmtId="1" fontId="6" fillId="0" borderId="11" xfId="0" applyNumberFormat="1" applyFont="1" applyBorder="1" applyAlignment="1">
      <alignment horizontal="right" vertical="top" wrapText="1"/>
    </xf>
    <xf numFmtId="1" fontId="6" fillId="0" borderId="19" xfId="0" applyNumberFormat="1" applyFont="1" applyBorder="1" applyAlignment="1">
      <alignment horizontal="right" vertical="top" wrapText="1"/>
    </xf>
    <xf numFmtId="0" fontId="6" fillId="0" borderId="0" xfId="0" applyFont="1" applyBorder="1" applyAlignment="1">
      <alignment horizontal="right"/>
    </xf>
    <xf numFmtId="2" fontId="10" fillId="33" borderId="11" xfId="0" applyNumberFormat="1" applyFont="1" applyFill="1" applyBorder="1" applyAlignment="1">
      <alignment horizontal="right" wrapText="1"/>
    </xf>
    <xf numFmtId="0" fontId="10" fillId="33" borderId="11" xfId="0" applyFont="1" applyFill="1" applyBorder="1" applyAlignment="1">
      <alignment vertical="center" wrapText="1"/>
    </xf>
    <xf numFmtId="2" fontId="10" fillId="33" borderId="11" xfId="0" applyNumberFormat="1" applyFont="1" applyFill="1" applyBorder="1" applyAlignment="1">
      <alignment vertical="top" wrapText="1"/>
    </xf>
    <xf numFmtId="2" fontId="10" fillId="33" borderId="14" xfId="0" applyNumberFormat="1" applyFont="1" applyFill="1" applyBorder="1" applyAlignment="1">
      <alignment wrapText="1"/>
    </xf>
    <xf numFmtId="2" fontId="10" fillId="33" borderId="11" xfId="0" applyNumberFormat="1" applyFont="1" applyFill="1" applyBorder="1" applyAlignment="1">
      <alignment wrapText="1"/>
    </xf>
    <xf numFmtId="2" fontId="6" fillId="33" borderId="0" xfId="0" applyNumberFormat="1" applyFont="1" applyFill="1" applyAlignment="1">
      <alignment/>
    </xf>
    <xf numFmtId="0" fontId="6" fillId="33" borderId="0" xfId="0" applyFont="1" applyFill="1" applyAlignment="1">
      <alignment/>
    </xf>
    <xf numFmtId="0" fontId="10" fillId="33" borderId="0" xfId="0" applyFont="1" applyFill="1" applyAlignment="1">
      <alignment vertical="center"/>
    </xf>
    <xf numFmtId="181" fontId="10" fillId="33" borderId="11" xfId="0" applyNumberFormat="1" applyFont="1" applyFill="1" applyBorder="1" applyAlignment="1">
      <alignment vertical="center" wrapText="1"/>
    </xf>
    <xf numFmtId="2" fontId="10" fillId="33" borderId="11" xfId="0" applyNumberFormat="1" applyFont="1" applyFill="1" applyBorder="1" applyAlignment="1">
      <alignment vertical="center" wrapText="1"/>
    </xf>
    <xf numFmtId="2" fontId="10" fillId="33" borderId="0" xfId="0" applyNumberFormat="1" applyFont="1" applyFill="1" applyAlignment="1">
      <alignment/>
    </xf>
    <xf numFmtId="2" fontId="10" fillId="33" borderId="11" xfId="0" applyNumberFormat="1" applyFont="1" applyFill="1" applyBorder="1" applyAlignment="1">
      <alignment horizontal="right"/>
    </xf>
    <xf numFmtId="2" fontId="10" fillId="33" borderId="11" xfId="0" applyNumberFormat="1" applyFont="1" applyFill="1" applyBorder="1" applyAlignment="1">
      <alignment/>
    </xf>
    <xf numFmtId="2" fontId="10" fillId="33" borderId="14" xfId="0" applyNumberFormat="1" applyFont="1" applyFill="1" applyBorder="1" applyAlignment="1">
      <alignment/>
    </xf>
    <xf numFmtId="0" fontId="10" fillId="33" borderId="0" xfId="0" applyFont="1" applyFill="1" applyAlignment="1">
      <alignment/>
    </xf>
    <xf numFmtId="2" fontId="6" fillId="33" borderId="11" xfId="0" applyNumberFormat="1" applyFont="1" applyFill="1" applyBorder="1" applyAlignment="1">
      <alignment horizontal="right"/>
    </xf>
    <xf numFmtId="0" fontId="6" fillId="33" borderId="11" xfId="0" applyFont="1" applyFill="1" applyBorder="1" applyAlignment="1">
      <alignment vertical="center" wrapText="1"/>
    </xf>
    <xf numFmtId="2" fontId="6" fillId="33" borderId="11" xfId="0" applyNumberFormat="1" applyFont="1" applyFill="1" applyBorder="1" applyAlignment="1">
      <alignment vertical="center"/>
    </xf>
    <xf numFmtId="2" fontId="6" fillId="33" borderId="11" xfId="0" applyNumberFormat="1" applyFont="1" applyFill="1" applyBorder="1" applyAlignment="1">
      <alignment vertical="top" wrapText="1"/>
    </xf>
    <xf numFmtId="2" fontId="6" fillId="33" borderId="14" xfId="0" applyNumberFormat="1" applyFont="1" applyFill="1" applyBorder="1" applyAlignment="1">
      <alignment/>
    </xf>
    <xf numFmtId="2" fontId="6" fillId="33" borderId="11" xfId="0" applyNumberFormat="1" applyFont="1" applyFill="1" applyBorder="1" applyAlignment="1">
      <alignment/>
    </xf>
    <xf numFmtId="2" fontId="6" fillId="0" borderId="0" xfId="0" applyNumberFormat="1" applyFont="1" applyAlignment="1">
      <alignment/>
    </xf>
    <xf numFmtId="2" fontId="10" fillId="0" borderId="0" xfId="0" applyNumberFormat="1" applyFont="1" applyAlignment="1">
      <alignment/>
    </xf>
    <xf numFmtId="0" fontId="15" fillId="0" borderId="0" xfId="0" applyFont="1" applyAlignment="1">
      <alignment vertical="center"/>
    </xf>
    <xf numFmtId="2" fontId="10" fillId="0" borderId="11" xfId="0" applyNumberFormat="1" applyFont="1" applyBorder="1" applyAlignment="1">
      <alignment/>
    </xf>
    <xf numFmtId="2" fontId="10" fillId="0" borderId="11" xfId="0" applyNumberFormat="1" applyFont="1" applyBorder="1" applyAlignment="1">
      <alignment horizontal="right" vertical="center" wrapText="1"/>
    </xf>
    <xf numFmtId="2" fontId="10" fillId="0" borderId="11" xfId="0" applyNumberFormat="1" applyFont="1" applyBorder="1" applyAlignment="1">
      <alignment vertical="center" wrapText="1"/>
    </xf>
    <xf numFmtId="2" fontId="10" fillId="0" borderId="11" xfId="0" applyNumberFormat="1" applyFont="1" applyBorder="1" applyAlignment="1">
      <alignment vertical="top" wrapText="1"/>
    </xf>
    <xf numFmtId="181" fontId="10" fillId="0" borderId="14" xfId="0" applyNumberFormat="1" applyFont="1" applyBorder="1" applyAlignment="1">
      <alignment vertical="center" wrapText="1"/>
    </xf>
    <xf numFmtId="181" fontId="10" fillId="0" borderId="11" xfId="0" applyNumberFormat="1" applyFont="1" applyBorder="1" applyAlignment="1">
      <alignment vertical="center" wrapText="1"/>
    </xf>
    <xf numFmtId="2" fontId="10" fillId="0" borderId="11" xfId="0" applyNumberFormat="1" applyFont="1" applyBorder="1" applyAlignment="1">
      <alignment horizontal="right" vertical="center"/>
    </xf>
    <xf numFmtId="2" fontId="10" fillId="0" borderId="11" xfId="0" applyNumberFormat="1" applyFont="1" applyBorder="1" applyAlignment="1">
      <alignment vertical="center"/>
    </xf>
    <xf numFmtId="181" fontId="10" fillId="0" borderId="14" xfId="0" applyNumberFormat="1" applyFont="1" applyBorder="1" applyAlignment="1">
      <alignment vertical="center"/>
    </xf>
    <xf numFmtId="181" fontId="10" fillId="0" borderId="11" xfId="0" applyNumberFormat="1" applyFont="1" applyBorder="1" applyAlignment="1">
      <alignment vertical="center"/>
    </xf>
    <xf numFmtId="2" fontId="6" fillId="0" borderId="11" xfId="0" applyNumberFormat="1" applyFont="1" applyBorder="1" applyAlignment="1">
      <alignment horizontal="right" vertical="center"/>
    </xf>
    <xf numFmtId="2" fontId="6" fillId="0" borderId="11" xfId="0" applyNumberFormat="1" applyFont="1" applyBorder="1" applyAlignment="1">
      <alignment vertical="center"/>
    </xf>
    <xf numFmtId="2" fontId="6" fillId="0" borderId="11" xfId="0" applyNumberFormat="1" applyFont="1" applyBorder="1" applyAlignment="1">
      <alignment vertical="top" wrapText="1"/>
    </xf>
    <xf numFmtId="181" fontId="6" fillId="0" borderId="14" xfId="0" applyNumberFormat="1" applyFont="1" applyBorder="1" applyAlignment="1">
      <alignment vertical="center"/>
    </xf>
    <xf numFmtId="181" fontId="6" fillId="0" borderId="11" xfId="0" applyNumberFormat="1" applyFont="1" applyBorder="1" applyAlignment="1">
      <alignment vertical="center"/>
    </xf>
    <xf numFmtId="2" fontId="10" fillId="0" borderId="11" xfId="59" applyNumberFormat="1" applyFont="1" applyBorder="1" applyAlignment="1">
      <alignment vertical="center"/>
      <protection/>
    </xf>
    <xf numFmtId="2" fontId="10" fillId="0" borderId="11" xfId="59" applyNumberFormat="1" applyFont="1" applyFill="1" applyBorder="1" applyAlignment="1">
      <alignment vertical="center"/>
      <protection/>
    </xf>
    <xf numFmtId="0" fontId="6" fillId="0" borderId="11" xfId="59" applyFont="1" applyBorder="1" applyAlignment="1">
      <alignment horizontal="center"/>
      <protection/>
    </xf>
    <xf numFmtId="2" fontId="6" fillId="0" borderId="11" xfId="59" applyNumberFormat="1" applyFont="1" applyBorder="1" applyAlignment="1">
      <alignment vertical="center"/>
      <protection/>
    </xf>
    <xf numFmtId="0" fontId="10" fillId="0" borderId="0" xfId="59" applyFont="1">
      <alignment/>
      <protection/>
    </xf>
    <xf numFmtId="0" fontId="10" fillId="33" borderId="0" xfId="59" applyFont="1" applyFill="1">
      <alignment/>
      <protection/>
    </xf>
    <xf numFmtId="0" fontId="6" fillId="0" borderId="11" xfId="59" applyFont="1" applyBorder="1" applyAlignment="1">
      <alignment horizontal="center" vertical="center" wrapText="1"/>
      <protection/>
    </xf>
    <xf numFmtId="2" fontId="10" fillId="0" borderId="0" xfId="59" applyNumberFormat="1" applyFont="1">
      <alignment/>
      <protection/>
    </xf>
    <xf numFmtId="2" fontId="10" fillId="33" borderId="0" xfId="59" applyNumberFormat="1" applyFont="1" applyFill="1">
      <alignment/>
      <protection/>
    </xf>
    <xf numFmtId="179" fontId="10" fillId="0" borderId="0" xfId="59" applyNumberFormat="1" applyFont="1">
      <alignment/>
      <protection/>
    </xf>
    <xf numFmtId="0" fontId="10" fillId="0" borderId="0" xfId="0" applyFont="1" applyBorder="1" applyAlignment="1">
      <alignment horizontal="left"/>
    </xf>
    <xf numFmtId="0" fontId="10" fillId="0" borderId="0" xfId="0" applyFont="1" applyBorder="1" applyAlignment="1">
      <alignment horizontal="center"/>
    </xf>
    <xf numFmtId="0" fontId="6" fillId="0" borderId="0" xfId="0" applyFont="1" applyAlignment="1">
      <alignment horizontal="right"/>
    </xf>
    <xf numFmtId="190" fontId="51" fillId="0" borderId="0" xfId="0" applyNumberFormat="1" applyFont="1" applyAlignment="1">
      <alignment/>
    </xf>
    <xf numFmtId="2" fontId="51" fillId="0" borderId="0" xfId="0" applyNumberFormat="1" applyFont="1" applyAlignment="1">
      <alignment/>
    </xf>
    <xf numFmtId="2" fontId="10" fillId="0" borderId="11" xfId="0" applyNumberFormat="1" applyFont="1" applyBorder="1" applyAlignment="1">
      <alignment horizontal="right"/>
    </xf>
    <xf numFmtId="186" fontId="10" fillId="0" borderId="0" xfId="0" applyNumberFormat="1" applyFont="1" applyAlignment="1">
      <alignment/>
    </xf>
    <xf numFmtId="2" fontId="6" fillId="0" borderId="11" xfId="0" applyNumberFormat="1" applyFont="1" applyBorder="1" applyAlignment="1">
      <alignment horizontal="right"/>
    </xf>
    <xf numFmtId="2" fontId="10" fillId="0" borderId="0" xfId="0" applyNumberFormat="1" applyFont="1" applyBorder="1" applyAlignment="1">
      <alignment/>
    </xf>
    <xf numFmtId="0" fontId="10" fillId="0" borderId="0" xfId="0" applyFont="1" applyBorder="1" applyAlignment="1">
      <alignment vertical="top"/>
    </xf>
    <xf numFmtId="0" fontId="10" fillId="0" borderId="0" xfId="0" applyFont="1" applyBorder="1" applyAlignment="1">
      <alignment horizontal="left" wrapText="1"/>
    </xf>
    <xf numFmtId="2" fontId="10" fillId="0" borderId="0" xfId="0" applyNumberFormat="1" applyFont="1" applyBorder="1" applyAlignment="1">
      <alignment horizontal="left" wrapText="1"/>
    </xf>
    <xf numFmtId="179" fontId="10" fillId="0" borderId="0" xfId="0" applyNumberFormat="1" applyFont="1" applyBorder="1" applyAlignment="1">
      <alignment horizontal="left" wrapText="1"/>
    </xf>
    <xf numFmtId="179" fontId="6" fillId="0" borderId="0" xfId="0" applyNumberFormat="1" applyFont="1" applyAlignment="1">
      <alignment/>
    </xf>
    <xf numFmtId="179" fontId="10" fillId="0" borderId="0" xfId="0" applyNumberFormat="1" applyFont="1" applyAlignment="1">
      <alignment/>
    </xf>
    <xf numFmtId="2" fontId="10" fillId="0" borderId="11" xfId="0" applyNumberFormat="1" applyFont="1" applyBorder="1" applyAlignment="1">
      <alignment wrapText="1"/>
    </xf>
    <xf numFmtId="2" fontId="10" fillId="0" borderId="11" xfId="0" applyNumberFormat="1" applyFont="1" applyBorder="1" applyAlignment="1">
      <alignment/>
    </xf>
    <xf numFmtId="2" fontId="10" fillId="0" borderId="11" xfId="0" applyNumberFormat="1" applyFont="1" applyBorder="1" applyAlignment="1">
      <alignment horizontal="right" vertical="top" wrapText="1"/>
    </xf>
    <xf numFmtId="2" fontId="10" fillId="0" borderId="11" xfId="0" applyNumberFormat="1" applyFont="1" applyBorder="1" applyAlignment="1">
      <alignment horizontal="center" vertical="top" wrapText="1"/>
    </xf>
    <xf numFmtId="2" fontId="6" fillId="0" borderId="11" xfId="0" applyNumberFormat="1" applyFont="1" applyBorder="1" applyAlignment="1">
      <alignment horizontal="center" vertical="top" wrapText="1"/>
    </xf>
    <xf numFmtId="188" fontId="10" fillId="0" borderId="0" xfId="0" applyNumberFormat="1" applyFont="1" applyBorder="1" applyAlignment="1">
      <alignment/>
    </xf>
    <xf numFmtId="178" fontId="6" fillId="0" borderId="0" xfId="0" applyNumberFormat="1" applyFont="1" applyAlignment="1">
      <alignment/>
    </xf>
    <xf numFmtId="0" fontId="15" fillId="33" borderId="11" xfId="0" applyFont="1" applyFill="1" applyBorder="1" applyAlignment="1">
      <alignment horizontal="center" vertical="center" wrapText="1"/>
    </xf>
    <xf numFmtId="0" fontId="15" fillId="33" borderId="11" xfId="0" applyFont="1" applyFill="1" applyBorder="1" applyAlignment="1">
      <alignment horizontal="center"/>
    </xf>
    <xf numFmtId="2" fontId="10" fillId="33" borderId="11" xfId="0" applyNumberFormat="1" applyFont="1" applyFill="1" applyBorder="1" applyAlignment="1">
      <alignment vertical="center"/>
    </xf>
    <xf numFmtId="1" fontId="6" fillId="0" borderId="11" xfId="0" applyNumberFormat="1" applyFont="1" applyBorder="1" applyAlignment="1">
      <alignment vertical="center"/>
    </xf>
    <xf numFmtId="2" fontId="138" fillId="0" borderId="0" xfId="0" applyNumberFormat="1" applyFont="1" applyAlignment="1">
      <alignment/>
    </xf>
    <xf numFmtId="2" fontId="10" fillId="33" borderId="0" xfId="0" applyNumberFormat="1" applyFont="1" applyFill="1" applyAlignment="1">
      <alignment/>
    </xf>
    <xf numFmtId="0" fontId="51" fillId="0" borderId="15" xfId="0" applyFont="1" applyBorder="1" applyAlignment="1">
      <alignment horizontal="center"/>
    </xf>
    <xf numFmtId="0" fontId="2" fillId="33"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2" fillId="33" borderId="14" xfId="0" applyFont="1" applyFill="1" applyBorder="1" applyAlignment="1">
      <alignment horizontal="center" vertical="top" wrapText="1"/>
    </xf>
    <xf numFmtId="0" fontId="2" fillId="33" borderId="0" xfId="0" applyFont="1" applyFill="1" applyBorder="1" applyAlignment="1">
      <alignment horizontal="right"/>
    </xf>
    <xf numFmtId="0" fontId="2" fillId="33" borderId="11" xfId="0" applyFont="1" applyFill="1" applyBorder="1" applyAlignment="1">
      <alignment horizontal="center" vertical="top" wrapText="1"/>
    </xf>
    <xf numFmtId="0" fontId="13" fillId="0" borderId="11" xfId="0" applyFont="1" applyBorder="1" applyAlignment="1">
      <alignment horizontal="center" vertical="center" wrapText="1"/>
    </xf>
    <xf numFmtId="0" fontId="138" fillId="0" borderId="0" xfId="0" applyFont="1" applyAlignment="1">
      <alignment/>
    </xf>
    <xf numFmtId="0" fontId="131" fillId="0" borderId="0" xfId="0" applyFont="1" applyAlignment="1">
      <alignment/>
    </xf>
    <xf numFmtId="0" fontId="10" fillId="0" borderId="11" xfId="0" applyFont="1" applyBorder="1" applyAlignment="1">
      <alignment horizontal="center" vertical="center"/>
    </xf>
    <xf numFmtId="0" fontId="10" fillId="0" borderId="11" xfId="0" applyFont="1" applyBorder="1" applyAlignment="1">
      <alignment horizontal="center" vertical="center" wrapText="1"/>
    </xf>
    <xf numFmtId="2" fontId="10" fillId="0" borderId="11" xfId="0" applyNumberFormat="1" applyFont="1" applyBorder="1" applyAlignment="1">
      <alignment horizontal="center" vertical="center" wrapText="1"/>
    </xf>
    <xf numFmtId="2" fontId="10" fillId="0" borderId="11" xfId="0" applyNumberFormat="1" applyFont="1" applyBorder="1" applyAlignment="1">
      <alignment horizontal="center" vertical="center"/>
    </xf>
    <xf numFmtId="2" fontId="10" fillId="0" borderId="11" xfId="0" applyNumberFormat="1" applyFont="1" applyBorder="1" applyAlignment="1">
      <alignment horizontal="center"/>
    </xf>
    <xf numFmtId="2" fontId="10" fillId="33" borderId="11" xfId="0" applyNumberFormat="1" applyFont="1" applyFill="1" applyBorder="1" applyAlignment="1">
      <alignment horizontal="right" vertical="center" wrapText="1"/>
    </xf>
    <xf numFmtId="2" fontId="10" fillId="33" borderId="11" xfId="0" applyNumberFormat="1" applyFont="1" applyFill="1" applyBorder="1" applyAlignment="1">
      <alignment horizontal="right" vertical="center"/>
    </xf>
    <xf numFmtId="2" fontId="6" fillId="0" borderId="11" xfId="0" applyNumberFormat="1" applyFont="1" applyBorder="1" applyAlignment="1">
      <alignment horizontal="center" vertical="center"/>
    </xf>
    <xf numFmtId="2" fontId="10" fillId="0" borderId="0" xfId="0" applyNumberFormat="1" applyFont="1" applyFill="1" applyBorder="1" applyAlignment="1">
      <alignment/>
    </xf>
    <xf numFmtId="0" fontId="131" fillId="0" borderId="0" xfId="0" applyFont="1" applyAlignment="1">
      <alignment/>
    </xf>
    <xf numFmtId="0" fontId="134" fillId="0" borderId="11" xfId="0" applyFont="1" applyBorder="1" applyAlignment="1">
      <alignment horizontal="center" vertical="center" wrapText="1"/>
    </xf>
    <xf numFmtId="0" fontId="23" fillId="0" borderId="11" xfId="0" applyFont="1" applyBorder="1" applyAlignment="1">
      <alignment horizontal="center" vertical="center"/>
    </xf>
    <xf numFmtId="0" fontId="23" fillId="0" borderId="11" xfId="0" applyFont="1" applyBorder="1" applyAlignment="1">
      <alignment horizontal="center" vertical="center" wrapText="1"/>
    </xf>
    <xf numFmtId="0" fontId="136" fillId="0" borderId="11" xfId="0" applyFont="1" applyBorder="1" applyAlignment="1">
      <alignment horizontal="center"/>
    </xf>
    <xf numFmtId="2" fontId="130" fillId="0" borderId="11" xfId="0" applyNumberFormat="1" applyFont="1" applyBorder="1" applyAlignment="1">
      <alignment horizontal="right" vertical="center"/>
    </xf>
    <xf numFmtId="1" fontId="10" fillId="33" borderId="11" xfId="0" applyNumberFormat="1" applyFont="1" applyFill="1" applyBorder="1" applyAlignment="1">
      <alignment horizontal="right" vertical="center"/>
    </xf>
    <xf numFmtId="2" fontId="130" fillId="33" borderId="11" xfId="0" applyNumberFormat="1" applyFont="1" applyFill="1" applyBorder="1" applyAlignment="1">
      <alignment horizontal="right" vertical="center"/>
    </xf>
    <xf numFmtId="1" fontId="10" fillId="33" borderId="11"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0" fontId="52" fillId="0" borderId="0" xfId="0" applyFont="1" applyBorder="1" applyAlignment="1">
      <alignment/>
    </xf>
    <xf numFmtId="2" fontId="52" fillId="0" borderId="0" xfId="0" applyNumberFormat="1" applyFont="1" applyBorder="1" applyAlignment="1">
      <alignment/>
    </xf>
    <xf numFmtId="2" fontId="51" fillId="0" borderId="16" xfId="0" applyNumberFormat="1" applyFont="1" applyFill="1" applyBorder="1" applyAlignment="1">
      <alignment horizontal="center" vertical="top"/>
    </xf>
    <xf numFmtId="2" fontId="10" fillId="0" borderId="0" xfId="0" applyNumberFormat="1" applyFont="1" applyFill="1" applyBorder="1" applyAlignment="1">
      <alignment horizontal="center" vertical="center" wrapText="1"/>
    </xf>
    <xf numFmtId="2" fontId="10" fillId="0" borderId="11" xfId="0" applyNumberFormat="1" applyFont="1" applyBorder="1" applyAlignment="1">
      <alignment horizontal="right" wrapText="1"/>
    </xf>
    <xf numFmtId="2" fontId="10" fillId="0" borderId="0" xfId="0" applyNumberFormat="1" applyFont="1" applyBorder="1" applyAlignment="1">
      <alignment horizontal="right" vertical="center"/>
    </xf>
    <xf numFmtId="0" fontId="10" fillId="0" borderId="11" xfId="0" applyFont="1" applyBorder="1" applyAlignment="1">
      <alignment horizontal="right" vertical="top"/>
    </xf>
    <xf numFmtId="2" fontId="52" fillId="0" borderId="11" xfId="0" applyNumberFormat="1" applyFont="1" applyBorder="1" applyAlignment="1">
      <alignment horizontal="right" vertical="top"/>
    </xf>
    <xf numFmtId="0" fontId="6" fillId="0" borderId="11" xfId="0" applyFont="1" applyBorder="1" applyAlignment="1">
      <alignment vertical="top" wrapText="1"/>
    </xf>
    <xf numFmtId="0" fontId="10" fillId="0" borderId="0" xfId="0" applyFont="1" applyAlignment="1">
      <alignment vertical="top" wrapText="1"/>
    </xf>
    <xf numFmtId="0" fontId="10" fillId="0" borderId="11" xfId="0" applyFont="1" applyBorder="1" applyAlignment="1">
      <alignment vertical="top" wrapText="1"/>
    </xf>
    <xf numFmtId="0" fontId="10" fillId="0" borderId="11" xfId="0" applyFont="1" applyBorder="1" applyAlignment="1">
      <alignment wrapText="1"/>
    </xf>
    <xf numFmtId="0" fontId="10" fillId="0" borderId="11" xfId="0" applyFont="1" applyBorder="1" applyAlignment="1">
      <alignment horizontal="center" vertical="top" wrapText="1"/>
    </xf>
    <xf numFmtId="2" fontId="6" fillId="33" borderId="11" xfId="0" applyNumberFormat="1" applyFont="1" applyFill="1" applyBorder="1" applyAlignment="1">
      <alignment horizontal="center" vertical="center"/>
    </xf>
    <xf numFmtId="2" fontId="10" fillId="0" borderId="0" xfId="0" applyNumberFormat="1" applyFont="1" applyAlignment="1">
      <alignment vertical="top" wrapText="1"/>
    </xf>
    <xf numFmtId="0" fontId="8" fillId="0" borderId="0" xfId="0" applyFont="1" applyAlignment="1">
      <alignment vertical="top" wrapText="1"/>
    </xf>
    <xf numFmtId="0" fontId="2" fillId="0" borderId="0" xfId="0" applyFont="1" applyAlignment="1">
      <alignment horizontal="center" vertical="center" wrapText="1"/>
    </xf>
    <xf numFmtId="0" fontId="0" fillId="0" borderId="0" xfId="0" applyFont="1" applyAlignment="1">
      <alignment horizontal="center" vertical="center"/>
    </xf>
    <xf numFmtId="0" fontId="139" fillId="0" borderId="11" xfId="0" applyFont="1" applyBorder="1" applyAlignment="1">
      <alignment horizontal="center" vertical="center" wrapText="1"/>
    </xf>
    <xf numFmtId="0" fontId="134" fillId="0" borderId="0" xfId="0" applyFont="1" applyBorder="1" applyAlignment="1">
      <alignment vertical="top"/>
    </xf>
    <xf numFmtId="0" fontId="139" fillId="0" borderId="11" xfId="0" applyFont="1" applyBorder="1" applyAlignment="1">
      <alignment horizontal="center"/>
    </xf>
    <xf numFmtId="0" fontId="6" fillId="0" borderId="0" xfId="59" applyFont="1" applyAlignment="1">
      <alignment horizontal="center" vertical="center" wrapText="1"/>
      <protection/>
    </xf>
    <xf numFmtId="0" fontId="10" fillId="0" borderId="0" xfId="0" applyFont="1" applyAlignment="1">
      <alignment vertical="center"/>
    </xf>
    <xf numFmtId="0" fontId="10" fillId="0" borderId="0" xfId="0" applyFont="1" applyAlignment="1">
      <alignment horizontal="center" vertical="center"/>
    </xf>
    <xf numFmtId="0" fontId="6" fillId="0" borderId="0" xfId="59" applyFont="1" applyAlignment="1">
      <alignment horizontal="left" vertical="center"/>
      <protection/>
    </xf>
    <xf numFmtId="0" fontId="10" fillId="0" borderId="0" xfId="0" applyFont="1" applyAlignment="1">
      <alignment horizontal="left" vertical="center"/>
    </xf>
    <xf numFmtId="0" fontId="137" fillId="0" borderId="0" xfId="0" applyFont="1" applyBorder="1" applyAlignment="1">
      <alignment horizontal="center" vertical="center" wrapText="1"/>
    </xf>
    <xf numFmtId="0" fontId="51" fillId="0" borderId="0" xfId="0" applyFont="1" applyAlignment="1">
      <alignment/>
    </xf>
    <xf numFmtId="0" fontId="51" fillId="0" borderId="11" xfId="0" applyFont="1" applyBorder="1" applyAlignment="1" quotePrefix="1">
      <alignment horizontal="center" vertical="center" wrapText="1"/>
    </xf>
    <xf numFmtId="0" fontId="10" fillId="0" borderId="11" xfId="59" applyFont="1" applyBorder="1" applyAlignment="1">
      <alignment horizontal="right" vertical="center"/>
      <protection/>
    </xf>
    <xf numFmtId="0" fontId="10" fillId="0" borderId="11" xfId="0" applyFont="1" applyBorder="1" applyAlignment="1">
      <alignment horizontal="left" vertical="center" wrapText="1"/>
    </xf>
    <xf numFmtId="183" fontId="10" fillId="0" borderId="11" xfId="44" applyNumberFormat="1" applyFont="1" applyBorder="1" applyAlignment="1" quotePrefix="1">
      <alignment vertical="center" wrapText="1"/>
    </xf>
    <xf numFmtId="0" fontId="6" fillId="0" borderId="0" xfId="0" applyFont="1" applyBorder="1" applyAlignment="1">
      <alignment horizontal="right" vertical="center"/>
    </xf>
    <xf numFmtId="183" fontId="10" fillId="0" borderId="11" xfId="44" applyNumberFormat="1" applyFont="1" applyBorder="1" applyAlignment="1" quotePrefix="1">
      <alignment horizontal="center" vertical="center" wrapText="1"/>
    </xf>
    <xf numFmtId="0" fontId="51" fillId="0" borderId="11" xfId="0" applyFont="1" applyBorder="1" applyAlignment="1" quotePrefix="1">
      <alignment horizontal="left" vertical="center" wrapText="1"/>
    </xf>
    <xf numFmtId="0" fontId="10" fillId="0" borderId="11" xfId="59" applyFont="1" applyBorder="1" applyAlignment="1">
      <alignment horizontal="center" vertical="center"/>
      <protection/>
    </xf>
    <xf numFmtId="183" fontId="10" fillId="0" borderId="11" xfId="44" applyNumberFormat="1" applyFont="1" applyBorder="1" applyAlignment="1" quotePrefix="1">
      <alignment horizontal="right" vertical="center" wrapText="1"/>
    </xf>
    <xf numFmtId="0" fontId="51" fillId="0" borderId="0" xfId="59" applyFont="1">
      <alignment/>
      <protection/>
    </xf>
    <xf numFmtId="0" fontId="6" fillId="0" borderId="0" xfId="59" applyFont="1" applyBorder="1" applyAlignment="1">
      <alignment/>
      <protection/>
    </xf>
    <xf numFmtId="0" fontId="6" fillId="0" borderId="0" xfId="59" applyFont="1" applyBorder="1" applyAlignment="1">
      <alignment wrapText="1"/>
      <protection/>
    </xf>
    <xf numFmtId="0" fontId="6" fillId="0" borderId="0" xfId="59" applyFont="1" applyBorder="1">
      <alignment/>
      <protection/>
    </xf>
    <xf numFmtId="0" fontId="6" fillId="0" borderId="0" xfId="59" applyFont="1" applyBorder="1" applyAlignment="1">
      <alignment horizontal="center" vertical="top" wrapText="1"/>
      <protection/>
    </xf>
    <xf numFmtId="0" fontId="6" fillId="0" borderId="0" xfId="59" applyFont="1" applyBorder="1" applyAlignment="1">
      <alignment horizontal="left"/>
      <protection/>
    </xf>
    <xf numFmtId="0" fontId="6" fillId="33" borderId="11" xfId="59" applyFont="1" applyFill="1" applyBorder="1" applyAlignment="1" quotePrefix="1">
      <alignment horizontal="center" vertical="center" wrapText="1"/>
      <protection/>
    </xf>
    <xf numFmtId="0" fontId="6" fillId="0" borderId="0" xfId="59" applyFont="1" applyBorder="1" applyAlignment="1">
      <alignment horizontal="left" vertical="center"/>
      <protection/>
    </xf>
    <xf numFmtId="0" fontId="6" fillId="0" borderId="11" xfId="59" applyFont="1" applyBorder="1" applyAlignment="1">
      <alignment horizontal="center" vertical="center"/>
      <protection/>
    </xf>
    <xf numFmtId="0" fontId="6" fillId="0" borderId="11" xfId="59" applyFont="1" applyBorder="1" applyAlignment="1">
      <alignment horizontal="left" vertical="center"/>
      <protection/>
    </xf>
    <xf numFmtId="0" fontId="10" fillId="0" borderId="0" xfId="59" applyFont="1" applyBorder="1" applyAlignment="1">
      <alignment/>
      <protection/>
    </xf>
    <xf numFmtId="0" fontId="6" fillId="0" borderId="11" xfId="59" applyFont="1" applyBorder="1">
      <alignment/>
      <protection/>
    </xf>
    <xf numFmtId="0" fontId="6" fillId="0" borderId="11" xfId="59" applyFont="1" applyBorder="1" applyAlignment="1">
      <alignment horizontal="left"/>
      <protection/>
    </xf>
    <xf numFmtId="0" fontId="6" fillId="0" borderId="11" xfId="59" applyFont="1" applyBorder="1" applyAlignment="1">
      <alignment/>
      <protection/>
    </xf>
    <xf numFmtId="0" fontId="6" fillId="0" borderId="0" xfId="59" applyFont="1" applyAlignment="1">
      <alignment vertical="top" wrapText="1"/>
      <protection/>
    </xf>
    <xf numFmtId="0" fontId="6" fillId="0" borderId="11" xfId="59" applyFont="1" applyBorder="1" applyAlignment="1">
      <alignment vertical="top" wrapText="1"/>
      <protection/>
    </xf>
    <xf numFmtId="0" fontId="6" fillId="0" borderId="0" xfId="59" applyFont="1" applyBorder="1" applyAlignment="1">
      <alignment horizontal="center" vertical="center"/>
      <protection/>
    </xf>
    <xf numFmtId="0" fontId="15" fillId="0" borderId="0" xfId="59" applyFont="1" applyBorder="1" applyAlignment="1">
      <alignment horizontal="left"/>
      <protection/>
    </xf>
    <xf numFmtId="0" fontId="15" fillId="0" borderId="0" xfId="59" applyFont="1" applyBorder="1">
      <alignment/>
      <protection/>
    </xf>
    <xf numFmtId="0" fontId="10" fillId="0" borderId="11" xfId="59" applyFont="1" applyBorder="1" applyAlignment="1">
      <alignment horizontal="right"/>
      <protection/>
    </xf>
    <xf numFmtId="0" fontId="6" fillId="0" borderId="11" xfId="59" applyFont="1" applyBorder="1" applyAlignment="1">
      <alignment horizontal="right"/>
      <protection/>
    </xf>
    <xf numFmtId="0" fontId="6" fillId="0" borderId="11" xfId="59" applyFont="1" applyBorder="1" applyAlignment="1">
      <alignment horizontal="right" vertical="center"/>
      <protection/>
    </xf>
    <xf numFmtId="0" fontId="10" fillId="0" borderId="11" xfId="59" applyFont="1" applyBorder="1" applyAlignment="1">
      <alignment horizontal="right" vertical="center" wrapText="1"/>
      <protection/>
    </xf>
    <xf numFmtId="0" fontId="6" fillId="0" borderId="0" xfId="59" applyFont="1" applyAlignment="1">
      <alignment/>
      <protection/>
    </xf>
    <xf numFmtId="0" fontId="134" fillId="0" borderId="0" xfId="0" applyFont="1" applyAlignment="1">
      <alignment/>
    </xf>
    <xf numFmtId="0" fontId="10" fillId="0" borderId="11" xfId="0" applyFont="1" applyBorder="1" applyAlignment="1" quotePrefix="1">
      <alignment horizontal="right" vertical="center" wrapText="1"/>
    </xf>
    <xf numFmtId="1" fontId="10" fillId="0" borderId="11" xfId="0" applyNumberFormat="1" applyFont="1" applyBorder="1" applyAlignment="1" quotePrefix="1">
      <alignment horizontal="right" vertical="center" wrapText="1"/>
    </xf>
    <xf numFmtId="1" fontId="10" fillId="33" borderId="11" xfId="0" applyNumberFormat="1" applyFont="1" applyFill="1" applyBorder="1" applyAlignment="1" quotePrefix="1">
      <alignment horizontal="right" vertical="center" wrapText="1"/>
    </xf>
    <xf numFmtId="0" fontId="6" fillId="0" borderId="11" xfId="0" applyFont="1" applyBorder="1" applyAlignment="1" quotePrefix="1">
      <alignment horizontal="right" vertical="center" wrapText="1"/>
    </xf>
    <xf numFmtId="1" fontId="6" fillId="0" borderId="11" xfId="0" applyNumberFormat="1" applyFont="1" applyBorder="1" applyAlignment="1" quotePrefix="1">
      <alignment horizontal="right" vertical="center" wrapText="1"/>
    </xf>
    <xf numFmtId="0" fontId="139" fillId="0" borderId="0" xfId="0" applyFont="1" applyAlignment="1">
      <alignment horizontal="center"/>
    </xf>
    <xf numFmtId="1" fontId="10" fillId="0" borderId="0" xfId="0" applyNumberFormat="1" applyFont="1" applyFill="1" applyBorder="1" applyAlignment="1">
      <alignment horizontal="center" vertical="top" wrapText="1"/>
    </xf>
    <xf numFmtId="1" fontId="0" fillId="0" borderId="11" xfId="0" applyNumberFormat="1" applyFont="1" applyBorder="1" applyAlignment="1">
      <alignment horizontal="right" vertical="center"/>
    </xf>
    <xf numFmtId="2" fontId="0" fillId="0" borderId="11" xfId="0" applyNumberFormat="1" applyFont="1" applyBorder="1" applyAlignment="1">
      <alignment horizontal="right" vertical="center"/>
    </xf>
    <xf numFmtId="1" fontId="0" fillId="0" borderId="11" xfId="0" applyNumberFormat="1" applyFont="1" applyBorder="1" applyAlignment="1">
      <alignment horizontal="right"/>
    </xf>
    <xf numFmtId="2" fontId="0" fillId="0" borderId="11" xfId="0" applyNumberFormat="1" applyFont="1" applyBorder="1" applyAlignment="1">
      <alignment horizontal="right"/>
    </xf>
    <xf numFmtId="0" fontId="0" fillId="0" borderId="0" xfId="0" applyFont="1" applyBorder="1" applyAlignment="1">
      <alignment horizontal="right"/>
    </xf>
    <xf numFmtId="1" fontId="11" fillId="0" borderId="11" xfId="0" applyNumberFormat="1" applyFont="1" applyBorder="1" applyAlignment="1">
      <alignment horizontal="right"/>
    </xf>
    <xf numFmtId="2" fontId="11" fillId="0" borderId="11" xfId="0" applyNumberFormat="1" applyFont="1" applyBorder="1" applyAlignment="1">
      <alignment horizontal="right"/>
    </xf>
    <xf numFmtId="1" fontId="13" fillId="0" borderId="11" xfId="0" applyNumberFormat="1" applyFont="1" applyBorder="1" applyAlignment="1">
      <alignment horizontal="right"/>
    </xf>
    <xf numFmtId="2" fontId="13" fillId="0" borderId="11" xfId="0" applyNumberFormat="1" applyFont="1" applyBorder="1" applyAlignment="1">
      <alignment horizontal="right"/>
    </xf>
    <xf numFmtId="0" fontId="2" fillId="0" borderId="11" xfId="0" applyFont="1" applyBorder="1" applyAlignment="1">
      <alignment horizontal="left" vertical="center" wrapText="1"/>
    </xf>
    <xf numFmtId="0" fontId="11" fillId="0" borderId="11" xfId="0" applyFont="1" applyBorder="1" applyAlignment="1">
      <alignment horizontal="right" vertical="center"/>
    </xf>
    <xf numFmtId="0" fontId="2" fillId="0" borderId="11" xfId="0" applyFont="1" applyBorder="1" applyAlignment="1">
      <alignment horizontal="right" vertical="center"/>
    </xf>
    <xf numFmtId="0" fontId="13" fillId="0" borderId="11" xfId="0" applyFont="1" applyBorder="1" applyAlignment="1">
      <alignment horizontal="right" vertical="center"/>
    </xf>
    <xf numFmtId="0" fontId="2" fillId="0" borderId="11" xfId="59" applyFont="1" applyBorder="1" applyAlignment="1">
      <alignment horizontal="right" vertical="center" wrapText="1"/>
      <protection/>
    </xf>
    <xf numFmtId="0" fontId="0" fillId="0" borderId="11" xfId="59" applyFont="1" applyBorder="1" applyAlignment="1">
      <alignment horizontal="right" vertical="center" wrapText="1"/>
      <protection/>
    </xf>
    <xf numFmtId="0" fontId="0" fillId="33" borderId="11" xfId="59" applyFont="1" applyFill="1" applyBorder="1" applyAlignment="1">
      <alignment horizontal="right" vertical="center" wrapText="1"/>
      <protection/>
    </xf>
    <xf numFmtId="0" fontId="0" fillId="0" borderId="11" xfId="0" applyFont="1" applyBorder="1" applyAlignment="1" quotePrefix="1">
      <alignment horizontal="right" vertical="center" wrapText="1"/>
    </xf>
    <xf numFmtId="0" fontId="0" fillId="33" borderId="11" xfId="0" applyFont="1" applyFill="1" applyBorder="1" applyAlignment="1">
      <alignment horizontal="right" vertical="center"/>
    </xf>
    <xf numFmtId="0" fontId="0" fillId="33" borderId="11" xfId="0" applyFont="1" applyFill="1" applyBorder="1" applyAlignment="1" quotePrefix="1">
      <alignment horizontal="right" vertical="center" wrapText="1"/>
    </xf>
    <xf numFmtId="0" fontId="2" fillId="0" borderId="11" xfId="0" applyFont="1" applyBorder="1" applyAlignment="1" quotePrefix="1">
      <alignment horizontal="right" vertical="center" wrapText="1"/>
    </xf>
    <xf numFmtId="0" fontId="2" fillId="0" borderId="0" xfId="0" applyFont="1" applyBorder="1" applyAlignment="1">
      <alignment/>
    </xf>
    <xf numFmtId="0" fontId="140"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15" fillId="33" borderId="11" xfId="0" applyFont="1" applyFill="1" applyBorder="1" applyAlignment="1" quotePrefix="1">
      <alignment horizontal="center" vertical="top" wrapText="1"/>
    </xf>
    <xf numFmtId="1" fontId="0" fillId="0" borderId="0" xfId="0" applyNumberFormat="1" applyFont="1" applyAlignment="1">
      <alignment/>
    </xf>
    <xf numFmtId="0" fontId="51" fillId="0" borderId="11" xfId="0" applyFont="1" applyBorder="1" applyAlignment="1" quotePrefix="1">
      <alignment horizontal="right" vertical="center" wrapText="1"/>
    </xf>
    <xf numFmtId="1" fontId="51" fillId="0" borderId="11" xfId="0" applyNumberFormat="1" applyFont="1" applyBorder="1" applyAlignment="1" quotePrefix="1">
      <alignment horizontal="right" vertical="center" wrapText="1"/>
    </xf>
    <xf numFmtId="0" fontId="0" fillId="33" borderId="11" xfId="0" applyFont="1" applyFill="1" applyBorder="1" applyAlignment="1" quotePrefix="1">
      <alignment horizontal="center" vertical="top" wrapText="1"/>
    </xf>
    <xf numFmtId="0" fontId="0" fillId="33" borderId="11" xfId="0" applyFont="1" applyFill="1" applyBorder="1" applyAlignment="1" quotePrefix="1">
      <alignment horizontal="center" vertical="center" wrapText="1"/>
    </xf>
    <xf numFmtId="0" fontId="2" fillId="33" borderId="11" xfId="0" applyFont="1" applyFill="1" applyBorder="1" applyAlignment="1" quotePrefix="1">
      <alignment horizontal="center" vertical="top" wrapText="1"/>
    </xf>
    <xf numFmtId="0" fontId="2" fillId="0" borderId="0" xfId="0" applyFont="1" applyBorder="1" applyAlignment="1" quotePrefix="1">
      <alignment horizontal="center" vertical="top" wrapText="1"/>
    </xf>
    <xf numFmtId="0" fontId="11" fillId="0" borderId="11" xfId="0" applyFont="1" applyBorder="1" applyAlignment="1" quotePrefix="1">
      <alignment horizontal="right" vertical="center" wrapText="1"/>
    </xf>
    <xf numFmtId="2" fontId="11" fillId="0" borderId="11" xfId="0" applyNumberFormat="1" applyFont="1" applyBorder="1" applyAlignment="1" quotePrefix="1">
      <alignment horizontal="right" vertical="center" wrapText="1"/>
    </xf>
    <xf numFmtId="0" fontId="11" fillId="0" borderId="11" xfId="0" applyFont="1" applyBorder="1" applyAlignment="1" quotePrefix="1">
      <alignment horizontal="center" vertical="center" wrapText="1"/>
    </xf>
    <xf numFmtId="1" fontId="11" fillId="0" borderId="11" xfId="0" applyNumberFormat="1" applyFont="1" applyBorder="1" applyAlignment="1" quotePrefix="1">
      <alignment horizontal="right" vertical="center" wrapText="1"/>
    </xf>
    <xf numFmtId="0" fontId="13" fillId="0" borderId="11" xfId="0" applyFont="1" applyBorder="1" applyAlignment="1" quotePrefix="1">
      <alignment horizontal="right" vertical="top" wrapText="1"/>
    </xf>
    <xf numFmtId="1" fontId="13" fillId="0" borderId="11" xfId="0" applyNumberFormat="1" applyFont="1" applyBorder="1" applyAlignment="1" quotePrefix="1">
      <alignment horizontal="right" vertical="top" wrapText="1"/>
    </xf>
    <xf numFmtId="0" fontId="15" fillId="0" borderId="12" xfId="0" applyFont="1" applyBorder="1" applyAlignment="1">
      <alignment horizontal="center" vertical="top" wrapText="1"/>
    </xf>
    <xf numFmtId="0" fontId="13" fillId="0" borderId="11" xfId="0" applyFont="1" applyBorder="1" applyAlignment="1">
      <alignment horizontal="left" vertical="center" wrapText="1"/>
    </xf>
    <xf numFmtId="0" fontId="11" fillId="0" borderId="11" xfId="0" applyFont="1" applyBorder="1" applyAlignment="1">
      <alignment horizontal="left" vertical="center" wrapText="1"/>
    </xf>
    <xf numFmtId="0" fontId="24" fillId="0" borderId="12" xfId="0" applyFont="1" applyBorder="1" applyAlignment="1">
      <alignment horizontal="center" vertical="top" wrapText="1"/>
    </xf>
    <xf numFmtId="0" fontId="24" fillId="0" borderId="11" xfId="0" applyFont="1" applyBorder="1" applyAlignment="1" quotePrefix="1">
      <alignment horizontal="center" vertical="top" wrapText="1"/>
    </xf>
    <xf numFmtId="0" fontId="13" fillId="0" borderId="11" xfId="0" applyFont="1" applyBorder="1" applyAlignment="1">
      <alignment/>
    </xf>
    <xf numFmtId="0" fontId="0" fillId="0" borderId="0" xfId="61" applyFont="1" applyFill="1" applyBorder="1" applyAlignment="1">
      <alignment horizontal="left"/>
      <protection/>
    </xf>
    <xf numFmtId="1" fontId="11" fillId="0" borderId="11" xfId="61" applyNumberFormat="1" applyFont="1" applyBorder="1" applyAlignment="1">
      <alignment horizontal="right" vertical="center" wrapText="1"/>
      <protection/>
    </xf>
    <xf numFmtId="1" fontId="13" fillId="33" borderId="11" xfId="61" applyNumberFormat="1" applyFont="1" applyFill="1" applyBorder="1" applyAlignment="1">
      <alignment horizontal="right" vertical="center" wrapText="1"/>
      <protection/>
    </xf>
    <xf numFmtId="1" fontId="13" fillId="0" borderId="11" xfId="61" applyNumberFormat="1" applyFont="1" applyBorder="1" applyAlignment="1">
      <alignment horizontal="right" vertical="center" wrapText="1"/>
      <protection/>
    </xf>
    <xf numFmtId="0" fontId="0" fillId="0" borderId="11" xfId="61" applyFont="1" applyBorder="1" applyAlignment="1">
      <alignment horizontal="right" vertical="center" wrapText="1"/>
      <protection/>
    </xf>
    <xf numFmtId="0" fontId="2" fillId="0" borderId="11" xfId="61" applyFont="1" applyBorder="1" applyAlignment="1">
      <alignment horizontal="right" vertical="center" wrapText="1"/>
      <protection/>
    </xf>
    <xf numFmtId="0" fontId="0" fillId="0" borderId="0" xfId="61" applyFont="1" applyAlignment="1">
      <alignment horizontal="left"/>
      <protection/>
    </xf>
    <xf numFmtId="0" fontId="13" fillId="0" borderId="11" xfId="61" applyFont="1" applyBorder="1" applyAlignment="1">
      <alignment horizontal="center" vertical="top" wrapText="1"/>
      <protection/>
    </xf>
    <xf numFmtId="0" fontId="13" fillId="0" borderId="14" xfId="61" applyFont="1" applyBorder="1" applyAlignment="1">
      <alignment horizontal="center" vertical="top" wrapText="1"/>
      <protection/>
    </xf>
    <xf numFmtId="0" fontId="13" fillId="0" borderId="13" xfId="61" applyFont="1" applyBorder="1" applyAlignment="1">
      <alignment horizontal="center" vertical="top" wrapText="1"/>
      <protection/>
    </xf>
    <xf numFmtId="0" fontId="0" fillId="0" borderId="11" xfId="0" applyFont="1" applyBorder="1" applyAlignment="1">
      <alignment horizontal="right" vertical="center"/>
    </xf>
    <xf numFmtId="2" fontId="2" fillId="0" borderId="11" xfId="0" applyNumberFormat="1" applyFont="1" applyBorder="1" applyAlignment="1">
      <alignment horizontal="right" vertical="center"/>
    </xf>
    <xf numFmtId="0" fontId="0" fillId="0" borderId="11" xfId="0" applyBorder="1" applyAlignment="1">
      <alignment horizontal="left" vertical="center" wrapText="1"/>
    </xf>
    <xf numFmtId="0" fontId="0" fillId="0" borderId="18" xfId="0" applyBorder="1" applyAlignment="1">
      <alignment horizontal="left" vertical="center" wrapText="1"/>
    </xf>
    <xf numFmtId="0" fontId="0" fillId="0" borderId="11" xfId="0" applyFont="1" applyBorder="1" applyAlignment="1">
      <alignment horizontal="right" vertical="center" wrapText="1"/>
    </xf>
    <xf numFmtId="0" fontId="0" fillId="0" borderId="11" xfId="60" applyFont="1" applyBorder="1" applyAlignment="1">
      <alignment horizontal="right" vertical="center"/>
      <protection/>
    </xf>
    <xf numFmtId="0" fontId="0" fillId="0" borderId="11" xfId="60" applyFont="1" applyBorder="1" applyAlignment="1">
      <alignment horizontal="right" vertical="center" wrapText="1"/>
      <protection/>
    </xf>
    <xf numFmtId="0" fontId="2" fillId="0" borderId="11" xfId="60" applyFont="1" applyBorder="1" applyAlignment="1">
      <alignment horizontal="right" vertical="center"/>
      <protection/>
    </xf>
    <xf numFmtId="0" fontId="13" fillId="0" borderId="0" xfId="60" applyFont="1" applyBorder="1">
      <alignment/>
      <protection/>
    </xf>
    <xf numFmtId="0" fontId="13" fillId="0" borderId="0" xfId="60" applyFont="1">
      <alignment/>
      <protection/>
    </xf>
    <xf numFmtId="0" fontId="11" fillId="0" borderId="11" xfId="60" applyFont="1" applyBorder="1" applyAlignment="1">
      <alignment horizontal="right" vertical="center"/>
      <protection/>
    </xf>
    <xf numFmtId="1" fontId="11" fillId="0" borderId="11" xfId="60" applyNumberFormat="1" applyFont="1" applyBorder="1" applyAlignment="1">
      <alignment horizontal="right" vertical="center"/>
      <protection/>
    </xf>
    <xf numFmtId="1" fontId="13" fillId="0" borderId="11" xfId="60" applyNumberFormat="1" applyFont="1" applyBorder="1" applyAlignment="1">
      <alignment horizontal="right" vertical="center"/>
      <protection/>
    </xf>
    <xf numFmtId="1" fontId="11" fillId="0" borderId="11" xfId="0" applyNumberFormat="1" applyFont="1" applyBorder="1" applyAlignment="1">
      <alignment horizontal="right" vertical="center" wrapText="1"/>
    </xf>
    <xf numFmtId="1" fontId="17" fillId="35" borderId="11" xfId="0" applyNumberFormat="1" applyFont="1" applyFill="1" applyBorder="1" applyAlignment="1">
      <alignment horizontal="right" vertical="center" wrapText="1"/>
    </xf>
    <xf numFmtId="0" fontId="140" fillId="0" borderId="11" xfId="0" applyFont="1" applyBorder="1" applyAlignment="1">
      <alignment vertical="top" wrapText="1"/>
    </xf>
    <xf numFmtId="0" fontId="140" fillId="0" borderId="11" xfId="0" applyFont="1" applyBorder="1" applyAlignment="1">
      <alignment horizontal="center" vertical="top" wrapText="1"/>
    </xf>
    <xf numFmtId="0" fontId="140" fillId="0" borderId="12" xfId="0" applyFont="1" applyBorder="1" applyAlignment="1">
      <alignment horizontal="center" vertical="top" wrapText="1"/>
    </xf>
    <xf numFmtId="0" fontId="2" fillId="0" borderId="15" xfId="0" applyFont="1" applyBorder="1" applyAlignment="1">
      <alignment/>
    </xf>
    <xf numFmtId="0" fontId="2" fillId="33" borderId="0" xfId="0" applyFont="1" applyFill="1" applyAlignment="1">
      <alignment/>
    </xf>
    <xf numFmtId="0" fontId="126" fillId="33" borderId="11" xfId="0" applyFont="1" applyFill="1" applyBorder="1" applyAlignment="1">
      <alignment horizontal="center" vertical="center" wrapText="1"/>
    </xf>
    <xf numFmtId="0" fontId="126" fillId="33" borderId="11" xfId="0" applyFont="1" applyFill="1" applyBorder="1" applyAlignment="1">
      <alignment horizontal="left" vertical="center" wrapText="1"/>
    </xf>
    <xf numFmtId="2" fontId="0" fillId="33" borderId="11" xfId="0" applyNumberFormat="1" applyFont="1" applyFill="1" applyBorder="1" applyAlignment="1">
      <alignment horizontal="right" vertical="center" wrapText="1"/>
    </xf>
    <xf numFmtId="2" fontId="2" fillId="33" borderId="11" xfId="0" applyNumberFormat="1" applyFont="1" applyFill="1" applyBorder="1" applyAlignment="1">
      <alignment horizontal="right" vertical="center" wrapText="1"/>
    </xf>
    <xf numFmtId="178" fontId="0" fillId="33" borderId="11" xfId="0" applyNumberFormat="1" applyFont="1" applyFill="1" applyBorder="1" applyAlignment="1">
      <alignment horizontal="right" vertical="center" wrapText="1"/>
    </xf>
    <xf numFmtId="178" fontId="2" fillId="33" borderId="11" xfId="0" applyNumberFormat="1" applyFont="1" applyFill="1" applyBorder="1" applyAlignment="1">
      <alignment horizontal="right" vertical="center" wrapText="1"/>
    </xf>
    <xf numFmtId="1" fontId="141" fillId="33" borderId="11" xfId="0" applyNumberFormat="1" applyFont="1" applyFill="1" applyBorder="1" applyAlignment="1">
      <alignment horizontal="right" vertical="center"/>
    </xf>
    <xf numFmtId="0" fontId="2" fillId="33" borderId="14" xfId="0" applyFont="1" applyFill="1" applyBorder="1" applyAlignment="1">
      <alignment horizontal="right" vertical="top" wrapText="1"/>
    </xf>
    <xf numFmtId="1" fontId="142" fillId="33" borderId="11" xfId="0" applyNumberFormat="1" applyFont="1" applyFill="1" applyBorder="1" applyAlignment="1">
      <alignment horizontal="right" vertical="center"/>
    </xf>
    <xf numFmtId="1" fontId="126" fillId="33" borderId="11" xfId="0" applyNumberFormat="1" applyFont="1" applyFill="1" applyBorder="1" applyAlignment="1">
      <alignment horizontal="right" vertical="center"/>
    </xf>
    <xf numFmtId="1" fontId="142" fillId="33" borderId="11" xfId="0" applyNumberFormat="1" applyFont="1" applyFill="1" applyBorder="1" applyAlignment="1">
      <alignment horizontal="right" vertical="center" wrapText="1"/>
    </xf>
    <xf numFmtId="1" fontId="142" fillId="33" borderId="11" xfId="0" applyNumberFormat="1" applyFont="1" applyFill="1" applyBorder="1" applyAlignment="1">
      <alignment horizontal="right" vertical="top" wrapText="1"/>
    </xf>
    <xf numFmtId="1" fontId="0" fillId="33" borderId="11" xfId="0" applyNumberFormat="1" applyFont="1" applyFill="1" applyBorder="1" applyAlignment="1">
      <alignment horizontal="right" vertical="center" wrapText="1"/>
    </xf>
    <xf numFmtId="0" fontId="2" fillId="33" borderId="14" xfId="0" applyFont="1" applyFill="1" applyBorder="1" applyAlignment="1">
      <alignment horizontal="right" vertical="center" wrapText="1"/>
    </xf>
    <xf numFmtId="0" fontId="2" fillId="33" borderId="11" xfId="0" applyFont="1" applyFill="1" applyBorder="1" applyAlignment="1">
      <alignment horizontal="right" vertical="center" wrapText="1"/>
    </xf>
    <xf numFmtId="1" fontId="2" fillId="33" borderId="11" xfId="0" applyNumberFormat="1" applyFont="1" applyFill="1" applyBorder="1" applyAlignment="1">
      <alignment horizontal="right" vertical="center" wrapText="1"/>
    </xf>
    <xf numFmtId="0" fontId="0" fillId="33" borderId="14" xfId="0" applyFont="1" applyFill="1" applyBorder="1" applyAlignment="1">
      <alignment horizontal="right" vertical="center" wrapText="1"/>
    </xf>
    <xf numFmtId="0" fontId="0" fillId="33" borderId="11" xfId="0" applyFont="1" applyFill="1" applyBorder="1" applyAlignment="1">
      <alignment horizontal="right" vertical="center" wrapText="1"/>
    </xf>
    <xf numFmtId="0" fontId="141" fillId="0" borderId="0" xfId="59" applyFont="1">
      <alignment/>
      <protection/>
    </xf>
    <xf numFmtId="0" fontId="141" fillId="0" borderId="0" xfId="59" applyFont="1" applyAlignment="1">
      <alignment horizontal="left"/>
      <protection/>
    </xf>
    <xf numFmtId="0" fontId="141" fillId="0" borderId="0" xfId="59" applyFont="1" applyBorder="1" applyAlignment="1">
      <alignment horizontal="center"/>
      <protection/>
    </xf>
    <xf numFmtId="0" fontId="18" fillId="0" borderId="0" xfId="59" applyFont="1">
      <alignment/>
      <protection/>
    </xf>
    <xf numFmtId="0" fontId="18" fillId="0" borderId="0" xfId="59" applyFont="1" applyBorder="1" applyAlignment="1">
      <alignment horizontal="center"/>
      <protection/>
    </xf>
    <xf numFmtId="0" fontId="18" fillId="0" borderId="0" xfId="59" applyFont="1" applyAlignment="1">
      <alignment horizontal="center"/>
      <protection/>
    </xf>
    <xf numFmtId="0" fontId="25" fillId="0" borderId="0" xfId="59" applyFont="1" applyAlignment="1">
      <alignment horizontal="center" vertical="center"/>
      <protection/>
    </xf>
    <xf numFmtId="0" fontId="20" fillId="0" borderId="0" xfId="59" applyFont="1" applyAlignment="1">
      <alignment horizontal="center"/>
      <protection/>
    </xf>
    <xf numFmtId="0" fontId="18" fillId="0" borderId="0" xfId="59" applyFont="1" applyBorder="1" applyAlignment="1">
      <alignment horizontal="left"/>
      <protection/>
    </xf>
    <xf numFmtId="0" fontId="26" fillId="0" borderId="0" xfId="59" applyFont="1">
      <alignment/>
      <protection/>
    </xf>
    <xf numFmtId="0" fontId="44" fillId="0" borderId="0" xfId="59" applyFont="1" applyAlignment="1">
      <alignment horizontal="center" vertical="center"/>
      <protection/>
    </xf>
    <xf numFmtId="0" fontId="40" fillId="0" borderId="11" xfId="59" applyFont="1" applyBorder="1" applyAlignment="1">
      <alignment horizontal="right" vertical="top" wrapText="1"/>
      <protection/>
    </xf>
    <xf numFmtId="0" fontId="130" fillId="0" borderId="11" xfId="59" applyFont="1" applyBorder="1" applyAlignment="1">
      <alignment horizontal="left"/>
      <protection/>
    </xf>
    <xf numFmtId="0" fontId="134" fillId="0" borderId="11" xfId="59" applyFont="1" applyBorder="1">
      <alignment/>
      <protection/>
    </xf>
    <xf numFmtId="0" fontId="140" fillId="0" borderId="0" xfId="59" applyFont="1" applyBorder="1">
      <alignment/>
      <protection/>
    </xf>
    <xf numFmtId="0" fontId="141" fillId="0" borderId="0" xfId="59" applyFont="1" applyBorder="1">
      <alignment/>
      <protection/>
    </xf>
    <xf numFmtId="0" fontId="101" fillId="0" borderId="0" xfId="59" applyAlignment="1">
      <alignment horizontal="right"/>
      <protection/>
    </xf>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19" fillId="0" borderId="11" xfId="59" applyFont="1" applyBorder="1" applyAlignment="1">
      <alignment horizontal="center"/>
      <protection/>
    </xf>
    <xf numFmtId="0" fontId="40" fillId="0" borderId="11" xfId="59" applyFont="1" applyBorder="1" applyAlignment="1">
      <alignment horizontal="center" wrapText="1"/>
      <protection/>
    </xf>
    <xf numFmtId="0" fontId="0" fillId="0" borderId="0" xfId="62" applyFont="1">
      <alignment/>
      <protection/>
    </xf>
    <xf numFmtId="0" fontId="0" fillId="0" borderId="11" xfId="62" applyFont="1" applyBorder="1">
      <alignment/>
      <protection/>
    </xf>
    <xf numFmtId="0" fontId="6" fillId="0" borderId="11" xfId="62" applyFont="1" applyBorder="1" applyAlignment="1">
      <alignment horizontal="center"/>
      <protection/>
    </xf>
    <xf numFmtId="0" fontId="6" fillId="0" borderId="11" xfId="62" applyFont="1" applyBorder="1" applyAlignment="1">
      <alignment horizontal="left"/>
      <protection/>
    </xf>
    <xf numFmtId="2" fontId="10" fillId="0" borderId="11" xfId="62" applyNumberFormat="1" applyFont="1" applyBorder="1">
      <alignment/>
      <protection/>
    </xf>
    <xf numFmtId="0" fontId="6" fillId="0" borderId="11" xfId="62" applyFont="1" applyBorder="1" applyAlignment="1">
      <alignment horizontal="left" wrapText="1"/>
      <protection/>
    </xf>
    <xf numFmtId="2" fontId="6" fillId="0" borderId="11" xfId="62" applyNumberFormat="1" applyFont="1" applyBorder="1" applyAlignment="1">
      <alignment horizontal="right" vertical="center"/>
      <protection/>
    </xf>
    <xf numFmtId="0" fontId="0" fillId="0" borderId="0" xfId="62" applyFont="1" applyFill="1" applyBorder="1" applyAlignment="1">
      <alignment horizontal="left"/>
      <protection/>
    </xf>
    <xf numFmtId="2" fontId="0" fillId="0" borderId="0" xfId="62" applyNumberFormat="1" applyFont="1">
      <alignment/>
      <protection/>
    </xf>
    <xf numFmtId="0" fontId="0" fillId="0" borderId="0" xfId="62" applyFont="1" applyAlignment="1">
      <alignment horizontal="left"/>
      <protection/>
    </xf>
    <xf numFmtId="0" fontId="143" fillId="0" borderId="0" xfId="0" applyFont="1" applyAlignment="1">
      <alignment horizontal="center"/>
    </xf>
    <xf numFmtId="3" fontId="130" fillId="33" borderId="11" xfId="0" applyNumberFormat="1" applyFont="1" applyFill="1" applyBorder="1" applyAlignment="1">
      <alignment horizontal="right" vertical="center"/>
    </xf>
    <xf numFmtId="1" fontId="130" fillId="33" borderId="11" xfId="0" applyNumberFormat="1" applyFont="1" applyFill="1" applyBorder="1" applyAlignment="1">
      <alignment horizontal="right" vertical="top" wrapText="1"/>
    </xf>
    <xf numFmtId="1" fontId="130" fillId="33" borderId="11" xfId="0" applyNumberFormat="1" applyFont="1" applyFill="1" applyBorder="1" applyAlignment="1">
      <alignment horizontal="right" wrapText="1"/>
    </xf>
    <xf numFmtId="1" fontId="134" fillId="33" borderId="11" xfId="0" applyNumberFormat="1" applyFont="1" applyFill="1" applyBorder="1" applyAlignment="1">
      <alignment horizontal="right" vertical="top" wrapText="1"/>
    </xf>
    <xf numFmtId="0" fontId="15" fillId="0" borderId="18" xfId="62" applyFont="1" applyBorder="1" applyAlignment="1">
      <alignment horizontal="center" vertical="top"/>
      <protection/>
    </xf>
    <xf numFmtId="0" fontId="15" fillId="0" borderId="15" xfId="62" applyFont="1" applyBorder="1" applyAlignment="1">
      <alignment horizontal="center" vertical="top" wrapText="1"/>
      <protection/>
    </xf>
    <xf numFmtId="0" fontId="15" fillId="0" borderId="22" xfId="62" applyFont="1" applyBorder="1" applyAlignment="1">
      <alignment horizontal="center" vertical="top"/>
      <protection/>
    </xf>
    <xf numFmtId="2" fontId="0" fillId="0" borderId="11" xfId="62" applyNumberFormat="1" applyFont="1" applyBorder="1">
      <alignment/>
      <protection/>
    </xf>
    <xf numFmtId="0" fontId="6" fillId="0" borderId="14" xfId="62" applyFont="1" applyBorder="1" applyAlignment="1">
      <alignment horizontal="center"/>
      <protection/>
    </xf>
    <xf numFmtId="0" fontId="6" fillId="0" borderId="19" xfId="62" applyFont="1" applyBorder="1" applyAlignment="1">
      <alignment horizontal="left"/>
      <protection/>
    </xf>
    <xf numFmtId="2" fontId="6" fillId="0" borderId="11" xfId="62" applyNumberFormat="1" applyFont="1" applyBorder="1">
      <alignment/>
      <protection/>
    </xf>
    <xf numFmtId="1" fontId="0" fillId="33" borderId="0" xfId="0" applyNumberFormat="1" applyFont="1" applyFill="1" applyBorder="1" applyAlignment="1">
      <alignment/>
    </xf>
    <xf numFmtId="1" fontId="0" fillId="33" borderId="0" xfId="0" applyNumberFormat="1" applyFont="1" applyFill="1" applyAlignment="1">
      <alignment/>
    </xf>
    <xf numFmtId="1" fontId="142" fillId="33" borderId="0" xfId="0" applyNumberFormat="1" applyFont="1" applyFill="1" applyAlignment="1">
      <alignment/>
    </xf>
    <xf numFmtId="1" fontId="144" fillId="33" borderId="0" xfId="0" applyNumberFormat="1" applyFont="1" applyFill="1" applyAlignment="1">
      <alignment/>
    </xf>
    <xf numFmtId="1" fontId="145" fillId="33" borderId="0" xfId="0" applyNumberFormat="1" applyFont="1" applyFill="1" applyAlignment="1">
      <alignment/>
    </xf>
    <xf numFmtId="0" fontId="144" fillId="33" borderId="0" xfId="0" applyFont="1" applyFill="1" applyAlignment="1">
      <alignment/>
    </xf>
    <xf numFmtId="1" fontId="140" fillId="33" borderId="11" xfId="0" applyNumberFormat="1" applyFont="1" applyFill="1" applyBorder="1" applyAlignment="1">
      <alignment horizontal="right" vertical="center"/>
    </xf>
    <xf numFmtId="1" fontId="126" fillId="33" borderId="11" xfId="0" applyNumberFormat="1" applyFont="1" applyFill="1" applyBorder="1" applyAlignment="1">
      <alignment horizontal="right" vertical="top" wrapText="1"/>
    </xf>
    <xf numFmtId="49" fontId="2" fillId="34" borderId="0" xfId="0" applyNumberFormat="1" applyFont="1" applyFill="1" applyAlignment="1">
      <alignment/>
    </xf>
    <xf numFmtId="178" fontId="130" fillId="33" borderId="0" xfId="0" applyNumberFormat="1" applyFont="1" applyFill="1" applyBorder="1" applyAlignment="1">
      <alignment/>
    </xf>
    <xf numFmtId="0" fontId="0" fillId="0" borderId="0" xfId="62" applyFont="1" applyAlignment="1">
      <alignment/>
      <protection/>
    </xf>
    <xf numFmtId="0" fontId="2" fillId="33" borderId="0" xfId="0" applyFont="1" applyFill="1" applyBorder="1" applyAlignment="1">
      <alignment horizontal="right"/>
    </xf>
    <xf numFmtId="0" fontId="2" fillId="33" borderId="11" xfId="0" applyFont="1" applyFill="1" applyBorder="1" applyAlignment="1">
      <alignment horizontal="center" vertical="top" wrapText="1"/>
    </xf>
    <xf numFmtId="2" fontId="0" fillId="33" borderId="0" xfId="0" applyNumberFormat="1" applyFont="1" applyFill="1" applyAlignment="1">
      <alignment/>
    </xf>
    <xf numFmtId="0" fontId="2" fillId="33" borderId="11" xfId="0" applyFont="1" applyFill="1" applyBorder="1" applyAlignment="1">
      <alignment horizontal="center" vertical="center" wrapText="1"/>
    </xf>
    <xf numFmtId="2" fontId="10" fillId="0" borderId="0" xfId="62" applyNumberFormat="1" applyFont="1" applyBorder="1">
      <alignment/>
      <protection/>
    </xf>
    <xf numFmtId="0" fontId="2" fillId="33" borderId="14" xfId="0" applyFont="1" applyFill="1" applyBorder="1" applyAlignment="1">
      <alignment horizontal="center" vertical="center" wrapText="1"/>
    </xf>
    <xf numFmtId="0" fontId="13" fillId="0" borderId="20" xfId="63" applyFont="1" applyBorder="1" applyAlignment="1">
      <alignment horizontal="center" vertical="top" wrapText="1"/>
      <protection/>
    </xf>
    <xf numFmtId="0" fontId="13" fillId="0" borderId="20" xfId="63" applyFont="1" applyBorder="1" applyAlignment="1">
      <alignment horizontal="center" vertical="center" wrapText="1"/>
      <protection/>
    </xf>
    <xf numFmtId="0" fontId="6" fillId="0" borderId="0" xfId="0" applyFont="1" applyAlignment="1">
      <alignment horizontal="center" vertical="top" wrapText="1"/>
    </xf>
    <xf numFmtId="0" fontId="6" fillId="0" borderId="0" xfId="0" applyFont="1" applyBorder="1" applyAlignment="1">
      <alignment horizontal="center" vertical="center" wrapText="1"/>
    </xf>
    <xf numFmtId="0" fontId="2" fillId="33" borderId="0" xfId="0" applyFont="1" applyFill="1" applyAlignment="1">
      <alignment horizontal="center"/>
    </xf>
    <xf numFmtId="0" fontId="14" fillId="33" borderId="0" xfId="0" applyFont="1" applyFill="1" applyAlignment="1">
      <alignment horizontal="center" wrapText="1"/>
    </xf>
    <xf numFmtId="0" fontId="6" fillId="33" borderId="0" xfId="0" applyFont="1" applyFill="1" applyAlignment="1">
      <alignment horizontal="center"/>
    </xf>
    <xf numFmtId="0" fontId="4" fillId="33" borderId="0" xfId="0" applyFont="1" applyFill="1" applyAlignment="1">
      <alignment horizontal="center"/>
    </xf>
    <xf numFmtId="0" fontId="2" fillId="33" borderId="0" xfId="0" applyFont="1" applyFill="1" applyAlignment="1">
      <alignment horizontal="right"/>
    </xf>
    <xf numFmtId="0" fontId="0" fillId="33" borderId="0" xfId="0" applyFont="1" applyFill="1" applyAlignment="1">
      <alignment horizontal="center"/>
    </xf>
    <xf numFmtId="0" fontId="3" fillId="33" borderId="0" xfId="0" applyFont="1" applyFill="1" applyAlignment="1">
      <alignment horizontal="right"/>
    </xf>
    <xf numFmtId="0" fontId="0" fillId="34" borderId="0" xfId="0" applyFont="1" applyFill="1" applyAlignment="1">
      <alignment horizontal="center"/>
    </xf>
    <xf numFmtId="0" fontId="2" fillId="33" borderId="0" xfId="0" applyFont="1" applyFill="1" applyBorder="1" applyAlignment="1">
      <alignment horizontal="right"/>
    </xf>
    <xf numFmtId="0" fontId="51" fillId="0" borderId="0" xfId="0" applyFont="1" applyBorder="1" applyAlignment="1">
      <alignment horizontal="center"/>
    </xf>
    <xf numFmtId="0" fontId="6" fillId="0" borderId="0" xfId="0" applyFont="1" applyAlignment="1">
      <alignment horizontal="center" wrapText="1"/>
    </xf>
    <xf numFmtId="0" fontId="6" fillId="0" borderId="0" xfId="59" applyFont="1" applyAlignment="1">
      <alignment horizontal="center"/>
      <protection/>
    </xf>
    <xf numFmtId="0" fontId="6" fillId="0" borderId="0" xfId="59" applyFont="1" applyAlignment="1">
      <alignment horizontal="center" vertical="top" wrapText="1"/>
      <protection/>
    </xf>
    <xf numFmtId="0" fontId="13" fillId="0" borderId="23" xfId="63" applyFont="1" applyBorder="1" applyAlignment="1">
      <alignment horizontal="center" vertical="top" wrapText="1"/>
      <protection/>
    </xf>
    <xf numFmtId="0" fontId="2" fillId="0" borderId="12" xfId="63" applyFont="1" applyBorder="1" applyAlignment="1">
      <alignment horizontal="center" vertical="center"/>
      <protection/>
    </xf>
    <xf numFmtId="0" fontId="13" fillId="0" borderId="23" xfId="63" applyFont="1" applyBorder="1" applyAlignment="1">
      <alignment horizontal="center" vertical="center" wrapText="1"/>
      <protection/>
    </xf>
    <xf numFmtId="0" fontId="13" fillId="0" borderId="12" xfId="63" applyFont="1" applyBorder="1" applyAlignment="1">
      <alignment horizontal="center" vertical="top" wrapText="1"/>
      <protection/>
    </xf>
    <xf numFmtId="2" fontId="11" fillId="0" borderId="11" xfId="63" applyNumberFormat="1" applyFont="1" applyBorder="1" applyAlignment="1">
      <alignment horizontal="center" vertical="top" wrapText="1"/>
      <protection/>
    </xf>
    <xf numFmtId="2" fontId="4" fillId="0" borderId="0" xfId="63" applyNumberFormat="1" applyFont="1">
      <alignment/>
      <protection/>
    </xf>
    <xf numFmtId="2" fontId="2" fillId="0" borderId="0" xfId="63" applyNumberFormat="1" applyFont="1">
      <alignment/>
      <protection/>
    </xf>
    <xf numFmtId="2" fontId="6" fillId="0" borderId="0" xfId="63" applyNumberFormat="1" applyFont="1">
      <alignment/>
      <protection/>
    </xf>
    <xf numFmtId="1" fontId="134" fillId="33" borderId="11" xfId="0" applyNumberFormat="1" applyFont="1" applyFill="1" applyBorder="1" applyAlignment="1">
      <alignment horizontal="right" wrapText="1"/>
    </xf>
    <xf numFmtId="1" fontId="6" fillId="0" borderId="0" xfId="0" applyNumberFormat="1" applyFont="1" applyAlignment="1">
      <alignment/>
    </xf>
    <xf numFmtId="0" fontId="15" fillId="0" borderId="0" xfId="0" applyFont="1" applyBorder="1" applyAlignment="1">
      <alignment horizontal="center" vertical="center" wrapText="1"/>
    </xf>
    <xf numFmtId="1" fontId="10" fillId="0" borderId="0" xfId="0" applyNumberFormat="1" applyFont="1" applyBorder="1" applyAlignment="1">
      <alignment horizontal="right" vertical="center" wrapText="1"/>
    </xf>
    <xf numFmtId="2" fontId="10" fillId="0" borderId="0" xfId="0" applyNumberFormat="1" applyFont="1" applyBorder="1" applyAlignment="1">
      <alignment horizontal="right" vertical="center" wrapText="1"/>
    </xf>
    <xf numFmtId="2" fontId="0" fillId="0" borderId="11" xfId="0" applyNumberFormat="1" applyFont="1" applyBorder="1" applyAlignment="1">
      <alignment/>
    </xf>
    <xf numFmtId="0" fontId="2" fillId="33" borderId="0" xfId="0" applyFont="1" applyFill="1" applyBorder="1" applyAlignment="1">
      <alignment horizontal="center" vertical="center" wrapText="1"/>
    </xf>
    <xf numFmtId="0" fontId="2" fillId="33" borderId="0" xfId="0" applyFont="1" applyFill="1" applyBorder="1" applyAlignment="1">
      <alignment horizontal="center" vertical="top" wrapText="1"/>
    </xf>
    <xf numFmtId="49" fontId="0" fillId="33" borderId="0" xfId="0" applyNumberFormat="1" applyFont="1" applyFill="1" applyBorder="1" applyAlignment="1">
      <alignment horizontal="right" vertical="center" wrapText="1"/>
    </xf>
    <xf numFmtId="0" fontId="6" fillId="0" borderId="0" xfId="62" applyFont="1" applyAlignment="1">
      <alignment vertical="top" wrapText="1"/>
      <protection/>
    </xf>
    <xf numFmtId="0" fontId="51" fillId="0" borderId="0" xfId="0" applyFont="1" applyBorder="1" applyAlignment="1">
      <alignment horizontal="right"/>
    </xf>
    <xf numFmtId="0" fontId="6" fillId="33" borderId="0" xfId="0" applyFont="1" applyFill="1" applyBorder="1" applyAlignment="1">
      <alignment vertical="center" wrapText="1"/>
    </xf>
    <xf numFmtId="0" fontId="51" fillId="0" borderId="0" xfId="0" applyFont="1" applyBorder="1" applyAlignment="1" quotePrefix="1">
      <alignment horizontal="center" vertical="top" wrapText="1"/>
    </xf>
    <xf numFmtId="0" fontId="10" fillId="0" borderId="11" xfId="0" applyFont="1" applyBorder="1" applyAlignment="1" quotePrefix="1">
      <alignment horizontal="right" vertical="top" wrapText="1"/>
    </xf>
    <xf numFmtId="0" fontId="51" fillId="0" borderId="11" xfId="0" applyFont="1" applyBorder="1" applyAlignment="1" quotePrefix="1">
      <alignment horizontal="right" vertical="top" wrapText="1"/>
    </xf>
    <xf numFmtId="0" fontId="6" fillId="0" borderId="11" xfId="0" applyFont="1" applyBorder="1" applyAlignment="1" quotePrefix="1">
      <alignment horizontal="right" vertical="top" wrapText="1"/>
    </xf>
    <xf numFmtId="0" fontId="6" fillId="0" borderId="13" xfId="0" applyFont="1" applyBorder="1" applyAlignment="1">
      <alignment horizontal="center" vertical="center" wrapText="1"/>
    </xf>
    <xf numFmtId="0" fontId="10" fillId="0" borderId="13" xfId="0" applyFont="1" applyBorder="1" applyAlignment="1">
      <alignment horizontal="right" vertical="center"/>
    </xf>
    <xf numFmtId="0" fontId="6" fillId="0" borderId="14" xfId="0" applyFont="1" applyBorder="1" applyAlignment="1">
      <alignment horizontal="right" vertical="center"/>
    </xf>
    <xf numFmtId="0" fontId="6" fillId="0" borderId="13" xfId="0" applyFont="1" applyBorder="1" applyAlignment="1">
      <alignment horizontal="right" vertical="center"/>
    </xf>
    <xf numFmtId="2" fontId="10" fillId="0" borderId="11" xfId="62" applyNumberFormat="1" applyFont="1" applyBorder="1" applyAlignment="1">
      <alignment vertical="center"/>
      <protection/>
    </xf>
    <xf numFmtId="2" fontId="0" fillId="0" borderId="11" xfId="62" applyNumberFormat="1" applyFont="1" applyBorder="1" applyAlignment="1">
      <alignment vertical="center"/>
      <protection/>
    </xf>
    <xf numFmtId="2" fontId="6" fillId="0" borderId="11" xfId="62" applyNumberFormat="1" applyFont="1" applyBorder="1" applyAlignment="1">
      <alignment vertical="center"/>
      <protection/>
    </xf>
    <xf numFmtId="0" fontId="30" fillId="0" borderId="0" xfId="0" applyFont="1" applyFill="1" applyBorder="1" applyAlignment="1">
      <alignment horizontal="right" vertical="center" wrapText="1"/>
    </xf>
    <xf numFmtId="2" fontId="0" fillId="0" borderId="0" xfId="61" applyNumberFormat="1" applyFont="1" applyBorder="1">
      <alignment/>
      <protection/>
    </xf>
    <xf numFmtId="2" fontId="0" fillId="0" borderId="0" xfId="61" applyNumberFormat="1" applyFont="1">
      <alignment/>
      <protection/>
    </xf>
    <xf numFmtId="181" fontId="6" fillId="0" borderId="0" xfId="0" applyNumberFormat="1" applyFont="1" applyAlignment="1">
      <alignment/>
    </xf>
    <xf numFmtId="2" fontId="10" fillId="0" borderId="14" xfId="0" applyNumberFormat="1" applyFont="1" applyBorder="1" applyAlignment="1">
      <alignment vertical="center" wrapText="1"/>
    </xf>
    <xf numFmtId="2" fontId="10" fillId="0" borderId="14" xfId="0" applyNumberFormat="1" applyFont="1" applyBorder="1" applyAlignment="1">
      <alignment vertical="center"/>
    </xf>
    <xf numFmtId="2" fontId="6" fillId="0" borderId="14" xfId="0" applyNumberFormat="1" applyFont="1" applyBorder="1" applyAlignment="1">
      <alignment vertical="center"/>
    </xf>
    <xf numFmtId="2" fontId="6" fillId="0" borderId="11" xfId="59" applyNumberFormat="1" applyFont="1" applyFill="1" applyBorder="1" applyAlignment="1">
      <alignment vertical="center"/>
      <protection/>
    </xf>
    <xf numFmtId="2" fontId="11" fillId="0" borderId="0" xfId="0" applyNumberFormat="1" applyFont="1" applyAlignment="1">
      <alignment/>
    </xf>
    <xf numFmtId="181" fontId="11" fillId="0" borderId="0" xfId="0" applyNumberFormat="1" applyFont="1" applyBorder="1" applyAlignment="1">
      <alignment horizontal="right" vertical="center" wrapText="1"/>
    </xf>
    <xf numFmtId="181" fontId="10" fillId="0" borderId="0" xfId="0" applyNumberFormat="1" applyFont="1" applyBorder="1" applyAlignment="1">
      <alignment horizontal="left" wrapText="1"/>
    </xf>
    <xf numFmtId="181" fontId="10" fillId="0" borderId="0" xfId="0" applyNumberFormat="1" applyFont="1" applyBorder="1" applyAlignment="1">
      <alignment/>
    </xf>
    <xf numFmtId="2" fontId="54" fillId="0" borderId="0" xfId="0" applyNumberFormat="1" applyFont="1" applyAlignment="1">
      <alignment/>
    </xf>
    <xf numFmtId="2" fontId="0" fillId="0" borderId="0" xfId="0" applyNumberFormat="1" applyFont="1" applyBorder="1" applyAlignment="1">
      <alignment horizontal="left" wrapText="1"/>
    </xf>
    <xf numFmtId="2" fontId="38" fillId="0" borderId="0" xfId="0" applyNumberFormat="1" applyFont="1" applyBorder="1" applyAlignment="1">
      <alignment/>
    </xf>
    <xf numFmtId="2" fontId="6" fillId="0" borderId="0" xfId="0" applyNumberFormat="1" applyFont="1" applyAlignment="1">
      <alignment vertical="top" wrapText="1"/>
    </xf>
    <xf numFmtId="181" fontId="10" fillId="0" borderId="0" xfId="0" applyNumberFormat="1" applyFont="1" applyAlignment="1">
      <alignment/>
    </xf>
    <xf numFmtId="198" fontId="10" fillId="0" borderId="0" xfId="0" applyNumberFormat="1" applyFont="1" applyAlignment="1">
      <alignment/>
    </xf>
    <xf numFmtId="190" fontId="0" fillId="0" borderId="0" xfId="61" applyNumberFormat="1" applyFont="1" applyBorder="1">
      <alignment/>
      <protection/>
    </xf>
    <xf numFmtId="2" fontId="0" fillId="33" borderId="0" xfId="0" applyNumberFormat="1" applyFill="1" applyBorder="1" applyAlignment="1">
      <alignment/>
    </xf>
    <xf numFmtId="1" fontId="2" fillId="36" borderId="11" xfId="0" applyNumberFormat="1" applyFont="1" applyFill="1" applyBorder="1" applyAlignment="1">
      <alignment horizontal="right"/>
    </xf>
    <xf numFmtId="2" fontId="2" fillId="36" borderId="11" xfId="0" applyNumberFormat="1" applyFont="1" applyFill="1" applyBorder="1" applyAlignment="1">
      <alignment horizontal="right"/>
    </xf>
    <xf numFmtId="0" fontId="0" fillId="0" borderId="0" xfId="0" applyBorder="1" applyAlignment="1">
      <alignment horizontal="left"/>
    </xf>
    <xf numFmtId="1" fontId="6" fillId="0" borderId="0" xfId="0" applyNumberFormat="1" applyFont="1" applyAlignment="1">
      <alignment vertical="top" wrapText="1"/>
    </xf>
    <xf numFmtId="0" fontId="6" fillId="0" borderId="0" xfId="0" applyFont="1" applyAlignment="1">
      <alignment vertical="top"/>
    </xf>
    <xf numFmtId="2" fontId="6" fillId="0" borderId="0" xfId="0" applyNumberFormat="1" applyFont="1" applyAlignment="1">
      <alignment vertical="top"/>
    </xf>
    <xf numFmtId="0" fontId="10" fillId="33" borderId="0" xfId="0" applyFont="1" applyFill="1" applyAlignment="1">
      <alignment/>
    </xf>
    <xf numFmtId="2" fontId="0" fillId="0" borderId="0" xfId="0" applyNumberFormat="1" applyBorder="1" applyAlignment="1">
      <alignment horizontal="left"/>
    </xf>
    <xf numFmtId="0" fontId="13" fillId="0" borderId="0" xfId="0" applyFont="1" applyAlignment="1">
      <alignment horizontal="center"/>
    </xf>
    <xf numFmtId="0" fontId="36" fillId="0" borderId="0" xfId="0" applyFont="1" applyAlignment="1">
      <alignment horizontal="center" wrapText="1"/>
    </xf>
    <xf numFmtId="0" fontId="13" fillId="0" borderId="11" xfId="0" applyFont="1" applyBorder="1" applyAlignment="1">
      <alignment horizontal="center"/>
    </xf>
    <xf numFmtId="0" fontId="11" fillId="0" borderId="0" xfId="0" applyFont="1" applyBorder="1" applyAlignment="1">
      <alignment horizontal="left" vertical="center"/>
    </xf>
    <xf numFmtId="0" fontId="0" fillId="0" borderId="11" xfId="0" applyFont="1" applyBorder="1" applyAlignment="1">
      <alignment horizontal="center"/>
    </xf>
    <xf numFmtId="0" fontId="2" fillId="0" borderId="0" xfId="0" applyFont="1" applyBorder="1" applyAlignment="1">
      <alignment horizontal="left" vertical="top" wrapText="1"/>
    </xf>
    <xf numFmtId="0" fontId="10" fillId="33" borderId="14"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0" fillId="0" borderId="0" xfId="0" applyFont="1" applyBorder="1" applyAlignment="1">
      <alignment horizontal="center"/>
    </xf>
    <xf numFmtId="0" fontId="2" fillId="0" borderId="14" xfId="0" applyFont="1" applyBorder="1" applyAlignment="1">
      <alignment horizontal="center"/>
    </xf>
    <xf numFmtId="0" fontId="2" fillId="0" borderId="19" xfId="0" applyFont="1" applyBorder="1" applyAlignment="1">
      <alignment horizontal="center"/>
    </xf>
    <xf numFmtId="2" fontId="2" fillId="0" borderId="11" xfId="0" applyNumberFormat="1" applyFont="1" applyBorder="1" applyAlignment="1">
      <alignment horizontal="center"/>
    </xf>
    <xf numFmtId="0" fontId="2" fillId="0" borderId="24" xfId="0" applyFont="1" applyBorder="1" applyAlignment="1">
      <alignment horizontal="center" vertical="top"/>
    </xf>
    <xf numFmtId="0" fontId="2" fillId="0" borderId="22"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2" fillId="0" borderId="15" xfId="0" applyFont="1" applyBorder="1" applyAlignment="1">
      <alignment horizontal="center" vertical="top"/>
    </xf>
    <xf numFmtId="0" fontId="2" fillId="0" borderId="25" xfId="0" applyFont="1" applyBorder="1" applyAlignment="1">
      <alignment horizontal="center" vertical="top"/>
    </xf>
    <xf numFmtId="0" fontId="6" fillId="33" borderId="14"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2" fillId="0" borderId="0" xfId="0" applyFont="1" applyAlignment="1">
      <alignment horizontal="left"/>
    </xf>
    <xf numFmtId="2" fontId="0" fillId="0" borderId="11" xfId="0" applyNumberFormat="1" applyFont="1" applyBorder="1" applyAlignment="1">
      <alignment horizontal="center"/>
    </xf>
    <xf numFmtId="0" fontId="0" fillId="0" borderId="14" xfId="0" applyFont="1" applyBorder="1" applyAlignment="1">
      <alignment horizontal="center"/>
    </xf>
    <xf numFmtId="0" fontId="0" fillId="0" borderId="19" xfId="0" applyFont="1" applyBorder="1" applyAlignment="1">
      <alignment horizontal="center"/>
    </xf>
    <xf numFmtId="2" fontId="0" fillId="0" borderId="14" xfId="0" applyNumberFormat="1" applyFont="1" applyBorder="1" applyAlignment="1">
      <alignment horizontal="center"/>
    </xf>
    <xf numFmtId="2" fontId="0" fillId="0" borderId="19" xfId="0" applyNumberFormat="1" applyFont="1" applyBorder="1" applyAlignment="1">
      <alignment horizontal="center"/>
    </xf>
    <xf numFmtId="0" fontId="2" fillId="0" borderId="11" xfId="0" applyFont="1" applyBorder="1" applyAlignment="1">
      <alignment horizontal="center"/>
    </xf>
    <xf numFmtId="0" fontId="2" fillId="0" borderId="11" xfId="0" applyFont="1" applyBorder="1" applyAlignment="1">
      <alignment horizontal="center" vertical="top" wrapText="1"/>
    </xf>
    <xf numFmtId="0" fontId="15" fillId="0" borderId="14" xfId="0" applyFont="1" applyBorder="1" applyAlignment="1" quotePrefix="1">
      <alignment horizontal="center" vertical="top" wrapText="1"/>
    </xf>
    <xf numFmtId="0" fontId="15" fillId="0" borderId="19" xfId="0" applyFont="1" applyBorder="1" applyAlignment="1" quotePrefix="1">
      <alignment horizontal="center" vertical="top" wrapText="1"/>
    </xf>
    <xf numFmtId="0" fontId="15" fillId="0" borderId="11" xfId="0" applyFont="1" applyBorder="1" applyAlignment="1" quotePrefix="1">
      <alignment horizontal="center" vertical="top" wrapText="1"/>
    </xf>
    <xf numFmtId="0" fontId="2" fillId="33" borderId="14" xfId="0" applyFont="1" applyFill="1" applyBorder="1" applyAlignment="1">
      <alignment horizontal="left"/>
    </xf>
    <xf numFmtId="0" fontId="2" fillId="33" borderId="19" xfId="0" applyFont="1" applyFill="1" applyBorder="1" applyAlignment="1">
      <alignment horizontal="left"/>
    </xf>
    <xf numFmtId="0" fontId="2" fillId="0" borderId="14" xfId="0" applyFont="1" applyBorder="1" applyAlignment="1">
      <alignment horizontal="center" vertical="top" wrapText="1"/>
    </xf>
    <xf numFmtId="0" fontId="2" fillId="0" borderId="19" xfId="0" applyFont="1" applyBorder="1" applyAlignment="1">
      <alignment horizontal="center" vertical="top" wrapText="1"/>
    </xf>
    <xf numFmtId="0" fontId="2" fillId="33" borderId="14" xfId="0" applyFont="1" applyFill="1" applyBorder="1" applyAlignment="1">
      <alignment horizontal="center"/>
    </xf>
    <xf numFmtId="0" fontId="2" fillId="33" borderId="19" xfId="0" applyFont="1" applyFill="1" applyBorder="1" applyAlignment="1">
      <alignment horizontal="center"/>
    </xf>
    <xf numFmtId="0" fontId="2" fillId="0" borderId="11" xfId="0" applyFont="1" applyBorder="1" applyAlignment="1">
      <alignment horizontal="center" vertical="center"/>
    </xf>
    <xf numFmtId="0" fontId="2" fillId="0" borderId="14"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left"/>
    </xf>
    <xf numFmtId="0" fontId="2" fillId="0" borderId="14"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13" fillId="0" borderId="10" xfId="0" applyFont="1" applyBorder="1" applyAlignment="1">
      <alignment horizontal="center" vertical="top" wrapText="1"/>
    </xf>
    <xf numFmtId="0" fontId="13" fillId="0" borderId="12" xfId="0" applyFont="1" applyBorder="1" applyAlignment="1">
      <alignment horizontal="center" vertical="top" wrapText="1"/>
    </xf>
    <xf numFmtId="0" fontId="2" fillId="0" borderId="11" xfId="0" applyFont="1" applyBorder="1" applyAlignment="1">
      <alignment horizontal="left"/>
    </xf>
    <xf numFmtId="0" fontId="15" fillId="0" borderId="18" xfId="0" applyFont="1" applyBorder="1" applyAlignment="1" quotePrefix="1">
      <alignment horizontal="center" vertical="top" wrapText="1"/>
    </xf>
    <xf numFmtId="0" fontId="2" fillId="0" borderId="18" xfId="0" applyFont="1" applyBorder="1" applyAlignment="1">
      <alignment horizontal="center" vertical="top" wrapText="1"/>
    </xf>
    <xf numFmtId="0" fontId="2" fillId="0" borderId="0" xfId="0" applyFont="1" applyAlignment="1">
      <alignment horizontal="center"/>
    </xf>
    <xf numFmtId="0" fontId="2" fillId="0" borderId="11" xfId="0" applyFont="1" applyBorder="1" applyAlignment="1">
      <alignment horizontal="center" vertical="top"/>
    </xf>
    <xf numFmtId="0" fontId="13" fillId="0" borderId="11" xfId="0" applyFont="1" applyBorder="1" applyAlignment="1">
      <alignment horizontal="center" wrapText="1"/>
    </xf>
    <xf numFmtId="0" fontId="12" fillId="0" borderId="0" xfId="0" applyFont="1" applyAlignment="1">
      <alignment horizontal="right"/>
    </xf>
    <xf numFmtId="0" fontId="6" fillId="0" borderId="0" xfId="0" applyFont="1" applyAlignment="1">
      <alignment horizontal="center"/>
    </xf>
    <xf numFmtId="0" fontId="9" fillId="0" borderId="0" xfId="0" applyFont="1" applyAlignment="1">
      <alignment horizontal="center"/>
    </xf>
    <xf numFmtId="0" fontId="5" fillId="0" borderId="0" xfId="0" applyFont="1" applyAlignment="1">
      <alignment horizontal="center"/>
    </xf>
    <xf numFmtId="0" fontId="2" fillId="0" borderId="0" xfId="0" applyFont="1" applyBorder="1" applyAlignment="1">
      <alignment horizontal="left"/>
    </xf>
    <xf numFmtId="0" fontId="2" fillId="0" borderId="11" xfId="0" applyFont="1" applyBorder="1" applyAlignment="1">
      <alignment horizontal="center" wrapText="1"/>
    </xf>
    <xf numFmtId="0" fontId="2" fillId="0" borderId="14" xfId="0" applyFont="1" applyBorder="1" applyAlignment="1">
      <alignment horizontal="center" wrapText="1"/>
    </xf>
    <xf numFmtId="0" fontId="2" fillId="0" borderId="19" xfId="0" applyFont="1" applyBorder="1" applyAlignment="1">
      <alignment horizontal="center" wrapText="1"/>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center" wrapText="1"/>
    </xf>
    <xf numFmtId="0" fontId="13" fillId="0" borderId="0" xfId="0" applyFont="1" applyBorder="1" applyAlignment="1">
      <alignment horizontal="left" wrapText="1"/>
    </xf>
    <xf numFmtId="0" fontId="6" fillId="0" borderId="11"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xf>
    <xf numFmtId="0" fontId="6" fillId="0" borderId="20" xfId="0" applyFont="1" applyBorder="1" applyAlignment="1">
      <alignment horizontal="center"/>
    </xf>
    <xf numFmtId="0" fontId="120" fillId="0" borderId="15" xfId="0" applyFont="1" applyBorder="1" applyAlignment="1">
      <alignment horizontal="center"/>
    </xf>
    <xf numFmtId="0" fontId="6" fillId="0" borderId="24" xfId="0" applyFont="1" applyBorder="1" applyAlignment="1">
      <alignment horizontal="center" vertical="top" wrapText="1"/>
    </xf>
    <xf numFmtId="0" fontId="6" fillId="0" borderId="22" xfId="0" applyFont="1" applyBorder="1" applyAlignment="1">
      <alignment horizontal="center" vertical="top" wrapText="1"/>
    </xf>
    <xf numFmtId="0" fontId="6" fillId="0" borderId="21" xfId="0" applyFont="1" applyBorder="1" applyAlignment="1">
      <alignment horizontal="center" vertical="top" wrapText="1"/>
    </xf>
    <xf numFmtId="0" fontId="6" fillId="0" borderId="15" xfId="0" applyFont="1" applyBorder="1" applyAlignment="1">
      <alignment horizontal="center" vertical="top" wrapText="1"/>
    </xf>
    <xf numFmtId="0" fontId="6" fillId="0" borderId="14"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14" fillId="0" borderId="0" xfId="0" applyFont="1" applyAlignment="1">
      <alignment horizontal="center"/>
    </xf>
    <xf numFmtId="0" fontId="6" fillId="0" borderId="10" xfId="0" applyFont="1" applyBorder="1" applyAlignment="1">
      <alignment vertical="top"/>
    </xf>
    <xf numFmtId="0" fontId="6" fillId="0" borderId="12" xfId="0" applyFont="1" applyBorder="1" applyAlignment="1">
      <alignment vertical="top"/>
    </xf>
    <xf numFmtId="0" fontId="6" fillId="0" borderId="24" xfId="0" applyFont="1" applyBorder="1" applyAlignment="1">
      <alignment horizontal="center" vertical="top"/>
    </xf>
    <xf numFmtId="0" fontId="6" fillId="0" borderId="22" xfId="0" applyFont="1" applyBorder="1" applyAlignment="1">
      <alignment horizontal="center" vertical="top"/>
    </xf>
    <xf numFmtId="0" fontId="6" fillId="0" borderId="20" xfId="0" applyFont="1" applyBorder="1" applyAlignment="1">
      <alignment horizontal="center" vertical="top"/>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0" borderId="25" xfId="0" applyFont="1" applyBorder="1" applyAlignment="1">
      <alignment horizontal="center" vertical="top"/>
    </xf>
    <xf numFmtId="0" fontId="13" fillId="0" borderId="11" xfId="63" applyFont="1" applyBorder="1" applyAlignment="1">
      <alignment horizontal="center" vertical="center" wrapText="1"/>
      <protection/>
    </xf>
    <xf numFmtId="0" fontId="13" fillId="0" borderId="11" xfId="63" applyFont="1" applyBorder="1" applyAlignment="1">
      <alignment horizontal="center" vertical="top" wrapText="1"/>
      <protection/>
    </xf>
    <xf numFmtId="0" fontId="10" fillId="0" borderId="14" xfId="63" applyFont="1" applyBorder="1" applyAlignment="1">
      <alignment horizontal="center" vertical="top" wrapText="1"/>
      <protection/>
    </xf>
    <xf numFmtId="0" fontId="10" fillId="0" borderId="19" xfId="63" applyFont="1" applyBorder="1" applyAlignment="1">
      <alignment horizontal="center" vertical="top" wrapText="1"/>
      <protection/>
    </xf>
    <xf numFmtId="0" fontId="37" fillId="0" borderId="14" xfId="63" applyFont="1" applyBorder="1" applyAlignment="1">
      <alignment horizontal="center" vertical="top" wrapText="1"/>
      <protection/>
    </xf>
    <xf numFmtId="0" fontId="37" fillId="0" borderId="19" xfId="63" applyFont="1" applyBorder="1" applyAlignment="1">
      <alignment horizontal="center" vertical="top" wrapText="1"/>
      <protection/>
    </xf>
    <xf numFmtId="0" fontId="13" fillId="0" borderId="24" xfId="63" applyFont="1" applyBorder="1" applyAlignment="1">
      <alignment horizontal="center" vertical="top" wrapText="1"/>
      <protection/>
    </xf>
    <xf numFmtId="0" fontId="13" fillId="0" borderId="22" xfId="63" applyFont="1" applyBorder="1" applyAlignment="1">
      <alignment horizontal="center" vertical="top" wrapText="1"/>
      <protection/>
    </xf>
    <xf numFmtId="0" fontId="13" fillId="0" borderId="20" xfId="63" applyFont="1" applyBorder="1" applyAlignment="1">
      <alignment horizontal="center" vertical="top" wrapText="1"/>
      <protection/>
    </xf>
    <xf numFmtId="0" fontId="13" fillId="0" borderId="21" xfId="63" applyFont="1" applyBorder="1" applyAlignment="1">
      <alignment horizontal="center" vertical="top" wrapText="1"/>
      <protection/>
    </xf>
    <xf numFmtId="0" fontId="13" fillId="0" borderId="15" xfId="63" applyFont="1" applyBorder="1" applyAlignment="1">
      <alignment horizontal="center" vertical="top" wrapText="1"/>
      <protection/>
    </xf>
    <xf numFmtId="0" fontId="13" fillId="0" borderId="25" xfId="63" applyFont="1" applyBorder="1" applyAlignment="1">
      <alignment horizontal="center" vertical="top" wrapText="1"/>
      <protection/>
    </xf>
    <xf numFmtId="0" fontId="13" fillId="0" borderId="10" xfId="63" applyFont="1" applyBorder="1" applyAlignment="1">
      <alignment horizontal="center" vertical="center" wrapText="1"/>
      <protection/>
    </xf>
    <xf numFmtId="0" fontId="13" fillId="0" borderId="16" xfId="63" applyFont="1" applyBorder="1" applyAlignment="1">
      <alignment horizontal="center" vertical="center" wrapText="1"/>
      <protection/>
    </xf>
    <xf numFmtId="0" fontId="13" fillId="0" borderId="12" xfId="63" applyFont="1" applyBorder="1" applyAlignment="1">
      <alignment horizontal="center" vertical="center" wrapText="1"/>
      <protection/>
    </xf>
    <xf numFmtId="0" fontId="6" fillId="0" borderId="0" xfId="61" applyFont="1" applyAlignment="1">
      <alignment horizontal="center" vertical="top" wrapText="1"/>
      <protection/>
    </xf>
    <xf numFmtId="0" fontId="13" fillId="0" borderId="24" xfId="63" applyFont="1" applyBorder="1" applyAlignment="1">
      <alignment horizontal="center" vertical="center" wrapText="1"/>
      <protection/>
    </xf>
    <xf numFmtId="0" fontId="13" fillId="0" borderId="22" xfId="63" applyFont="1" applyBorder="1" applyAlignment="1">
      <alignment horizontal="center" vertical="center" wrapText="1"/>
      <protection/>
    </xf>
    <xf numFmtId="0" fontId="13" fillId="0" borderId="20" xfId="63" applyFont="1" applyBorder="1" applyAlignment="1">
      <alignment horizontal="center" vertical="center" wrapText="1"/>
      <protection/>
    </xf>
    <xf numFmtId="0" fontId="13" fillId="0" borderId="21" xfId="63" applyFont="1" applyBorder="1" applyAlignment="1">
      <alignment horizontal="center" vertical="center" wrapText="1"/>
      <protection/>
    </xf>
    <xf numFmtId="0" fontId="13" fillId="0" borderId="15" xfId="63" applyFont="1" applyBorder="1" applyAlignment="1">
      <alignment horizontal="center" vertical="center" wrapText="1"/>
      <protection/>
    </xf>
    <xf numFmtId="0" fontId="13" fillId="0" borderId="25" xfId="63" applyFont="1" applyBorder="1" applyAlignment="1">
      <alignment horizontal="center" vertical="center" wrapText="1"/>
      <protection/>
    </xf>
    <xf numFmtId="0" fontId="9" fillId="0" borderId="0" xfId="61" applyFont="1" applyAlignment="1">
      <alignment horizontal="center"/>
      <protection/>
    </xf>
    <xf numFmtId="0" fontId="6" fillId="0" borderId="0" xfId="61" applyFont="1" applyAlignment="1">
      <alignment horizontal="center"/>
      <protection/>
    </xf>
    <xf numFmtId="0" fontId="2" fillId="0" borderId="0" xfId="63" applyFont="1" applyAlignment="1">
      <alignment horizontal="center"/>
      <protection/>
    </xf>
    <xf numFmtId="0" fontId="5" fillId="0" borderId="0" xfId="61" applyFont="1" applyAlignment="1">
      <alignment horizontal="center"/>
      <protection/>
    </xf>
    <xf numFmtId="0" fontId="24" fillId="0" borderId="0" xfId="61" applyFont="1" applyAlignment="1">
      <alignment horizontal="center"/>
      <protection/>
    </xf>
    <xf numFmtId="0" fontId="29" fillId="0" borderId="0" xfId="61" applyFont="1" applyAlignment="1">
      <alignment horizontal="center"/>
      <protection/>
    </xf>
    <xf numFmtId="0" fontId="6" fillId="0" borderId="0" xfId="63" applyFont="1" applyAlignment="1">
      <alignment horizontal="left"/>
      <protection/>
    </xf>
    <xf numFmtId="0" fontId="15" fillId="0" borderId="15" xfId="63" applyFont="1" applyBorder="1" applyAlignment="1">
      <alignment horizontal="center"/>
      <protection/>
    </xf>
    <xf numFmtId="0" fontId="11" fillId="0" borderId="0" xfId="63" applyFont="1" applyAlignment="1">
      <alignment horizontal="left"/>
      <protection/>
    </xf>
    <xf numFmtId="0" fontId="6" fillId="0" borderId="0" xfId="61" applyFont="1" applyAlignment="1">
      <alignment horizontal="right" vertical="top" wrapText="1"/>
      <protection/>
    </xf>
    <xf numFmtId="0" fontId="6" fillId="0" borderId="0" xfId="59" applyFont="1" applyAlignment="1">
      <alignment horizontal="center" vertical="top" wrapText="1"/>
      <protection/>
    </xf>
    <xf numFmtId="0" fontId="6" fillId="0" borderId="0" xfId="59" applyFont="1" applyAlignment="1">
      <alignment horizontal="center"/>
      <protection/>
    </xf>
    <xf numFmtId="0" fontId="6" fillId="0" borderId="0" xfId="0" applyFont="1" applyAlignment="1">
      <alignment horizontal="center" wrapText="1"/>
    </xf>
    <xf numFmtId="0" fontId="51" fillId="0" borderId="15" xfId="0" applyFont="1" applyBorder="1" applyAlignment="1">
      <alignment horizontal="right"/>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3" fillId="0" borderId="0" xfId="0" applyFont="1" applyAlignment="1">
      <alignment horizontal="center"/>
    </xf>
    <xf numFmtId="0" fontId="6" fillId="0" borderId="0" xfId="0" applyFont="1" applyAlignment="1">
      <alignment horizontal="left"/>
    </xf>
    <xf numFmtId="0" fontId="51" fillId="0" borderId="0" xfId="0" applyFont="1" applyBorder="1" applyAlignment="1">
      <alignment horizont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11" xfId="0" applyFont="1" applyBorder="1" applyAlignment="1">
      <alignment horizontal="center" vertical="center" wrapText="1"/>
    </xf>
    <xf numFmtId="0" fontId="10" fillId="0" borderId="0" xfId="0" applyFont="1" applyAlignment="1">
      <alignment horizontal="center"/>
    </xf>
    <xf numFmtId="0" fontId="6" fillId="0" borderId="0" xfId="0" applyFont="1" applyAlignment="1">
      <alignment horizontal="right" vertical="top" wrapText="1"/>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center" vertical="top" wrapText="1"/>
    </xf>
    <xf numFmtId="0" fontId="6" fillId="0" borderId="0" xfId="0" applyFont="1" applyBorder="1" applyAlignment="1">
      <alignment horizontal="left" vertical="center"/>
    </xf>
    <xf numFmtId="0" fontId="6" fillId="0" borderId="0" xfId="0" applyFont="1" applyAlignment="1">
      <alignment horizontal="center" vertical="center" wrapText="1"/>
    </xf>
    <xf numFmtId="0" fontId="6" fillId="0" borderId="0" xfId="0" applyFont="1" applyBorder="1" applyAlignment="1">
      <alignment horizontal="right" vertical="center" wrapText="1"/>
    </xf>
    <xf numFmtId="0" fontId="6" fillId="0" borderId="0" xfId="0" applyFont="1" applyBorder="1" applyAlignment="1">
      <alignment horizontal="center" vertical="center" wrapText="1"/>
    </xf>
    <xf numFmtId="0" fontId="134" fillId="33" borderId="0" xfId="0" applyFont="1" applyFill="1" applyAlignment="1">
      <alignment horizontal="left"/>
    </xf>
    <xf numFmtId="0" fontId="137" fillId="33" borderId="15" xfId="0" applyFont="1" applyFill="1" applyBorder="1" applyAlignment="1">
      <alignment horizontal="right"/>
    </xf>
    <xf numFmtId="0" fontId="134" fillId="33" borderId="14" xfId="0" applyFont="1" applyFill="1" applyBorder="1" applyAlignment="1">
      <alignment horizontal="center" vertical="center" wrapText="1"/>
    </xf>
    <xf numFmtId="0" fontId="134" fillId="33" borderId="19" xfId="0" applyFont="1" applyFill="1" applyBorder="1" applyAlignment="1">
      <alignment horizontal="center" vertical="center" wrapText="1"/>
    </xf>
    <xf numFmtId="0" fontId="134" fillId="33" borderId="0" xfId="0" applyFont="1" applyFill="1" applyAlignment="1">
      <alignment horizontal="center" vertical="top" wrapText="1"/>
    </xf>
    <xf numFmtId="0" fontId="146" fillId="33" borderId="0" xfId="0" applyFont="1" applyFill="1" applyAlignment="1">
      <alignment horizontal="center" vertical="center" wrapText="1"/>
    </xf>
    <xf numFmtId="0" fontId="147" fillId="33" borderId="0" xfId="0" applyFont="1" applyFill="1" applyAlignment="1">
      <alignment horizontal="right"/>
    </xf>
    <xf numFmtId="0" fontId="130" fillId="33" borderId="0" xfId="0" applyFont="1" applyFill="1" applyAlignment="1">
      <alignment horizontal="center" vertical="center"/>
    </xf>
    <xf numFmtId="0" fontId="134" fillId="33" borderId="0" xfId="0" applyFont="1" applyFill="1" applyAlignment="1">
      <alignment horizontal="center" vertical="center"/>
    </xf>
    <xf numFmtId="0" fontId="134" fillId="33" borderId="11" xfId="0" applyFont="1" applyFill="1" applyBorder="1" applyAlignment="1">
      <alignment horizontal="center" vertical="center" wrapText="1"/>
    </xf>
    <xf numFmtId="0" fontId="134" fillId="33" borderId="11" xfId="0" applyFont="1" applyFill="1" applyBorder="1" applyAlignment="1">
      <alignment horizontal="center" vertical="center"/>
    </xf>
    <xf numFmtId="0" fontId="134" fillId="33" borderId="19" xfId="0" applyFont="1" applyFill="1" applyBorder="1" applyAlignment="1">
      <alignment horizontal="center" vertical="center"/>
    </xf>
    <xf numFmtId="0" fontId="134" fillId="33" borderId="18"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xf>
    <xf numFmtId="0" fontId="3" fillId="0" borderId="0" xfId="0" applyFont="1" applyAlignment="1">
      <alignment horizontal="right"/>
    </xf>
    <xf numFmtId="0" fontId="5" fillId="0" borderId="0" xfId="0" applyFont="1" applyAlignment="1">
      <alignment horizontal="center" wrapText="1"/>
    </xf>
    <xf numFmtId="0" fontId="51" fillId="0" borderId="0" xfId="0" applyFont="1" applyBorder="1" applyAlignment="1">
      <alignment horizontal="left"/>
    </xf>
    <xf numFmtId="0" fontId="6" fillId="0" borderId="0" xfId="60" applyFont="1" applyAlignment="1">
      <alignment horizontal="center"/>
      <protection/>
    </xf>
    <xf numFmtId="0" fontId="6" fillId="0" borderId="0" xfId="60" applyFont="1" applyAlignment="1">
      <alignment horizontal="center" vertical="top" wrapText="1"/>
      <protection/>
    </xf>
    <xf numFmtId="0" fontId="10" fillId="0" borderId="0" xfId="0" applyFont="1" applyAlignment="1">
      <alignment/>
    </xf>
    <xf numFmtId="0" fontId="6" fillId="0" borderId="0" xfId="0" applyFont="1" applyAlignment="1">
      <alignment horizontal="right" vertical="center" wrapText="1"/>
    </xf>
    <xf numFmtId="0" fontId="6" fillId="0" borderId="14" xfId="0" applyFont="1" applyBorder="1" applyAlignment="1">
      <alignment horizontal="left" vertical="center" wrapText="1"/>
    </xf>
    <xf numFmtId="0" fontId="6" fillId="0" borderId="19" xfId="0" applyFont="1" applyBorder="1" applyAlignment="1">
      <alignment horizontal="left" vertical="center" wrapText="1"/>
    </xf>
    <xf numFmtId="0" fontId="6" fillId="0" borderId="0" xfId="0" applyFont="1" applyBorder="1" applyAlignment="1">
      <alignment horizontal="right"/>
    </xf>
    <xf numFmtId="0" fontId="3" fillId="0" borderId="0" xfId="0" applyFont="1" applyAlignment="1">
      <alignment horizontal="left"/>
    </xf>
    <xf numFmtId="0" fontId="6" fillId="33" borderId="14"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1" xfId="59" applyFont="1" applyBorder="1" applyAlignment="1">
      <alignment horizontal="center" vertical="center" wrapText="1"/>
      <protection/>
    </xf>
    <xf numFmtId="0" fontId="6" fillId="33" borderId="10" xfId="59" applyFont="1" applyFill="1" applyBorder="1" applyAlignment="1">
      <alignment horizontal="center" vertical="center" wrapText="1"/>
      <protection/>
    </xf>
    <xf numFmtId="0" fontId="6" fillId="33" borderId="16" xfId="59" applyFont="1" applyFill="1" applyBorder="1" applyAlignment="1">
      <alignment horizontal="center" vertical="center" wrapText="1"/>
      <protection/>
    </xf>
    <xf numFmtId="0" fontId="6" fillId="33" borderId="12" xfId="59" applyFont="1" applyFill="1" applyBorder="1" applyAlignment="1">
      <alignment horizontal="center" vertical="center" wrapText="1"/>
      <protection/>
    </xf>
    <xf numFmtId="0" fontId="5" fillId="0" borderId="0" xfId="59" applyFont="1" applyBorder="1" applyAlignment="1">
      <alignment horizontal="left"/>
      <protection/>
    </xf>
    <xf numFmtId="0" fontId="6" fillId="0" borderId="10" xfId="59" applyFont="1" applyBorder="1" applyAlignment="1">
      <alignment horizontal="center" vertical="center" wrapText="1"/>
      <protection/>
    </xf>
    <xf numFmtId="0" fontId="6" fillId="0" borderId="16" xfId="59" applyFont="1" applyBorder="1" applyAlignment="1">
      <alignment horizontal="center" vertical="center" wrapText="1"/>
      <protection/>
    </xf>
    <xf numFmtId="0" fontId="6" fillId="0" borderId="12" xfId="59" applyFont="1" applyBorder="1" applyAlignment="1">
      <alignment horizontal="center" vertical="center" wrapText="1"/>
      <protection/>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51" fillId="0" borderId="15" xfId="0" applyFont="1" applyBorder="1" applyAlignment="1">
      <alignment horizontal="center"/>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0" fillId="0" borderId="0" xfId="0" applyFont="1" applyBorder="1" applyAlignment="1">
      <alignment horizontal="left" vertical="top" wrapText="1"/>
    </xf>
    <xf numFmtId="0" fontId="10" fillId="0" borderId="14" xfId="0" applyFont="1" applyBorder="1" applyAlignment="1">
      <alignment horizontal="center" vertical="center" wrapText="1"/>
    </xf>
    <xf numFmtId="0" fontId="10" fillId="0" borderId="19" xfId="0" applyFont="1" applyBorder="1" applyAlignment="1">
      <alignment horizontal="center" vertical="center" wrapText="1"/>
    </xf>
    <xf numFmtId="0" fontId="6" fillId="33" borderId="18"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0" xfId="0" applyFont="1" applyAlignment="1">
      <alignment horizontal="right"/>
    </xf>
    <xf numFmtId="0" fontId="5" fillId="0" borderId="0" xfId="0" applyFont="1" applyAlignment="1">
      <alignment horizontal="center" vertical="center" wrapText="1"/>
    </xf>
    <xf numFmtId="2" fontId="10" fillId="0" borderId="11" xfId="0" applyNumberFormat="1" applyFont="1" applyBorder="1" applyAlignment="1">
      <alignment horizontal="center" vertical="center"/>
    </xf>
    <xf numFmtId="0" fontId="10" fillId="0" borderId="11" xfId="0" applyFont="1" applyBorder="1" applyAlignment="1">
      <alignment horizontal="center" vertical="center"/>
    </xf>
    <xf numFmtId="2" fontId="10" fillId="0" borderId="10" xfId="0" applyNumberFormat="1" applyFont="1" applyBorder="1" applyAlignment="1">
      <alignment horizontal="center" vertical="center"/>
    </xf>
    <xf numFmtId="2" fontId="10" fillId="0" borderId="16" xfId="0" applyNumberFormat="1" applyFont="1" applyBorder="1" applyAlignment="1">
      <alignment horizontal="center" vertical="center"/>
    </xf>
    <xf numFmtId="2" fontId="10" fillId="0" borderId="12" xfId="0" applyNumberFormat="1" applyFont="1" applyBorder="1" applyAlignment="1">
      <alignment horizontal="center" vertical="center"/>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2" fontId="10" fillId="0" borderId="10" xfId="0" applyNumberFormat="1" applyFont="1" applyBorder="1" applyAlignment="1">
      <alignment horizontal="center" vertical="center" wrapText="1"/>
    </xf>
    <xf numFmtId="0" fontId="10" fillId="0" borderId="11" xfId="0" applyFont="1" applyBorder="1" applyAlignment="1">
      <alignment horizontal="center" vertical="center" wrapText="1"/>
    </xf>
    <xf numFmtId="2" fontId="10" fillId="0" borderId="11" xfId="0" applyNumberFormat="1" applyFont="1" applyBorder="1" applyAlignment="1">
      <alignment horizontal="center" vertical="center" wrapText="1"/>
    </xf>
    <xf numFmtId="0" fontId="14" fillId="0" borderId="0" xfId="0" applyFont="1" applyAlignment="1">
      <alignment horizontal="center" vertical="center" wrapText="1"/>
    </xf>
    <xf numFmtId="0" fontId="15" fillId="0" borderId="0" xfId="0" applyFont="1" applyBorder="1" applyAlignment="1">
      <alignment horizontal="right"/>
    </xf>
    <xf numFmtId="0" fontId="2" fillId="0" borderId="11" xfId="0" applyFont="1" applyBorder="1" applyAlignment="1">
      <alignment horizontal="center" vertical="center" wrapText="1"/>
    </xf>
    <xf numFmtId="0" fontId="33" fillId="0" borderId="11" xfId="0" applyFont="1" applyBorder="1" applyAlignment="1">
      <alignment horizontal="center" vertical="center" wrapText="1"/>
    </xf>
    <xf numFmtId="0" fontId="6" fillId="0" borderId="0" xfId="59" applyFont="1" applyAlignment="1">
      <alignment horizontal="center" vertical="center" wrapText="1"/>
      <protection/>
    </xf>
    <xf numFmtId="0" fontId="134" fillId="0" borderId="11" xfId="0" applyFont="1" applyBorder="1" applyAlignment="1">
      <alignment horizontal="center" vertical="center" wrapText="1"/>
    </xf>
    <xf numFmtId="0" fontId="134" fillId="0" borderId="10" xfId="0" applyFont="1" applyBorder="1" applyAlignment="1">
      <alignment horizontal="center" vertical="center" wrapText="1"/>
    </xf>
    <xf numFmtId="0" fontId="134" fillId="0" borderId="16" xfId="0" applyFont="1" applyBorder="1" applyAlignment="1">
      <alignment horizontal="center" vertical="center" wrapText="1"/>
    </xf>
    <xf numFmtId="0" fontId="134" fillId="0" borderId="12" xfId="0" applyFont="1" applyBorder="1" applyAlignment="1">
      <alignment horizontal="center" vertical="center" wrapText="1"/>
    </xf>
    <xf numFmtId="0" fontId="137" fillId="0" borderId="24" xfId="0" applyFont="1" applyBorder="1" applyAlignment="1">
      <alignment horizontal="center" vertical="center" wrapText="1"/>
    </xf>
    <xf numFmtId="0" fontId="137" fillId="0" borderId="22" xfId="0" applyFont="1" applyBorder="1" applyAlignment="1">
      <alignment horizontal="center" vertical="center" wrapText="1"/>
    </xf>
    <xf numFmtId="0" fontId="137" fillId="0" borderId="20" xfId="0" applyFont="1" applyBorder="1" applyAlignment="1">
      <alignment horizontal="center" vertical="center" wrapText="1"/>
    </xf>
    <xf numFmtId="0" fontId="137" fillId="0" borderId="17" xfId="0" applyFont="1" applyBorder="1" applyAlignment="1">
      <alignment horizontal="center" vertical="center" wrapText="1"/>
    </xf>
    <xf numFmtId="0" fontId="137" fillId="0" borderId="0" xfId="0" applyFont="1" applyBorder="1" applyAlignment="1">
      <alignment horizontal="center" vertical="center" wrapText="1"/>
    </xf>
    <xf numFmtId="0" fontId="137" fillId="0" borderId="23" xfId="0" applyFont="1" applyBorder="1" applyAlignment="1">
      <alignment horizontal="center" vertical="center" wrapText="1"/>
    </xf>
    <xf numFmtId="0" fontId="137" fillId="0" borderId="21" xfId="0" applyFont="1" applyBorder="1" applyAlignment="1">
      <alignment horizontal="center" vertical="center" wrapText="1"/>
    </xf>
    <xf numFmtId="0" fontId="137" fillId="0" borderId="15" xfId="0" applyFont="1" applyBorder="1" applyAlignment="1">
      <alignment horizontal="center" vertical="center" wrapText="1"/>
    </xf>
    <xf numFmtId="0" fontId="137" fillId="0" borderId="25" xfId="0" applyFont="1" applyBorder="1" applyAlignment="1">
      <alignment horizontal="center" vertical="center" wrapText="1"/>
    </xf>
    <xf numFmtId="0" fontId="134" fillId="0" borderId="0" xfId="0" applyFont="1" applyBorder="1" applyAlignment="1">
      <alignment horizontal="center" vertical="top"/>
    </xf>
    <xf numFmtId="0" fontId="51" fillId="0" borderId="0" xfId="0" applyFont="1" applyAlignment="1">
      <alignment horizontal="center"/>
    </xf>
    <xf numFmtId="0" fontId="51" fillId="0" borderId="15" xfId="0" applyFont="1" applyBorder="1" applyAlignment="1">
      <alignment horizontal="left"/>
    </xf>
    <xf numFmtId="0" fontId="6" fillId="0" borderId="15" xfId="0" applyFont="1" applyBorder="1" applyAlignment="1">
      <alignment horizontal="center"/>
    </xf>
    <xf numFmtId="0" fontId="6" fillId="0" borderId="15" xfId="0" applyFont="1" applyBorder="1" applyAlignment="1">
      <alignment horizontal="left"/>
    </xf>
    <xf numFmtId="0" fontId="6" fillId="0" borderId="0" xfId="59" applyFont="1" applyAlignment="1">
      <alignment horizontal="left" vertical="center"/>
      <protection/>
    </xf>
    <xf numFmtId="0" fontId="51" fillId="0" borderId="14" xfId="0" applyFont="1" applyBorder="1" applyAlignment="1" quotePrefix="1">
      <alignment horizontal="center" vertical="center" wrapText="1"/>
    </xf>
    <xf numFmtId="0" fontId="51" fillId="0" borderId="19" xfId="0" applyFont="1" applyBorder="1" applyAlignment="1" quotePrefix="1">
      <alignment horizontal="center" vertical="center" wrapText="1"/>
    </xf>
    <xf numFmtId="0" fontId="5" fillId="0" borderId="0" xfId="59" applyFont="1" applyAlignment="1">
      <alignment horizontal="center"/>
      <protection/>
    </xf>
    <xf numFmtId="0" fontId="5" fillId="0" borderId="0" xfId="59" applyFont="1" applyAlignment="1">
      <alignment/>
      <protection/>
    </xf>
    <xf numFmtId="0" fontId="6" fillId="0" borderId="0" xfId="59" applyFont="1" applyAlignment="1">
      <alignment horizontal="left"/>
      <protection/>
    </xf>
    <xf numFmtId="0" fontId="6" fillId="0" borderId="0" xfId="59" applyFont="1" applyBorder="1" applyAlignment="1">
      <alignment horizontal="center" vertical="top" wrapText="1"/>
      <protection/>
    </xf>
    <xf numFmtId="0" fontId="6" fillId="33" borderId="10" xfId="59" applyFont="1" applyFill="1" applyBorder="1" applyAlignment="1" quotePrefix="1">
      <alignment horizontal="center" vertical="center" wrapText="1"/>
      <protection/>
    </xf>
    <xf numFmtId="0" fontId="6" fillId="33" borderId="12" xfId="59" applyFont="1" applyFill="1" applyBorder="1" applyAlignment="1" quotePrefix="1">
      <alignment horizontal="center" vertical="center" wrapText="1"/>
      <protection/>
    </xf>
    <xf numFmtId="0" fontId="6" fillId="33" borderId="14" xfId="59" applyFont="1" applyFill="1" applyBorder="1" applyAlignment="1" quotePrefix="1">
      <alignment horizontal="center" vertical="center" wrapText="1"/>
      <protection/>
    </xf>
    <xf numFmtId="0" fontId="6" fillId="33" borderId="18" xfId="59" applyFont="1" applyFill="1" applyBorder="1" applyAlignment="1" quotePrefix="1">
      <alignment horizontal="center" vertical="center" wrapText="1"/>
      <protection/>
    </xf>
    <xf numFmtId="0" fontId="6" fillId="33" borderId="19" xfId="59" applyFont="1" applyFill="1" applyBorder="1" applyAlignment="1" quotePrefix="1">
      <alignment horizontal="center" vertical="center" wrapText="1"/>
      <protection/>
    </xf>
    <xf numFmtId="0" fontId="6" fillId="0" borderId="14" xfId="59" applyFont="1" applyBorder="1" applyAlignment="1">
      <alignment horizontal="left" vertical="center"/>
      <protection/>
    </xf>
    <xf numFmtId="0" fontId="6" fillId="0" borderId="18" xfId="59" applyFont="1" applyBorder="1" applyAlignment="1">
      <alignment horizontal="left" vertical="center"/>
      <protection/>
    </xf>
    <xf numFmtId="0" fontId="6" fillId="0" borderId="19" xfId="59" applyFont="1" applyBorder="1" applyAlignment="1">
      <alignment horizontal="left" vertical="center"/>
      <protection/>
    </xf>
    <xf numFmtId="0" fontId="6" fillId="0" borderId="0" xfId="0" applyFont="1" applyAlignment="1">
      <alignment horizontal="center" vertical="center"/>
    </xf>
    <xf numFmtId="0" fontId="6" fillId="0" borderId="0" xfId="59" applyFont="1" applyAlignment="1">
      <alignment horizontal="left" vertical="top" wrapText="1"/>
      <protection/>
    </xf>
    <xf numFmtId="0" fontId="126" fillId="0" borderId="11" xfId="0" applyFont="1" applyBorder="1" applyAlignment="1">
      <alignment horizontal="center" vertical="center" wrapText="1"/>
    </xf>
    <xf numFmtId="0" fontId="126" fillId="0" borderId="10" xfId="0" applyFont="1" applyBorder="1" applyAlignment="1">
      <alignment horizontal="center" vertical="center" wrapText="1"/>
    </xf>
    <xf numFmtId="0" fontId="126" fillId="0" borderId="16" xfId="0" applyFont="1" applyBorder="1" applyAlignment="1">
      <alignment horizontal="center" vertical="center" wrapText="1"/>
    </xf>
    <xf numFmtId="0" fontId="126" fillId="0" borderId="12" xfId="0" applyFont="1" applyBorder="1" applyAlignment="1">
      <alignment horizontal="center" vertical="center" wrapText="1"/>
    </xf>
    <xf numFmtId="0" fontId="2" fillId="0" borderId="0" xfId="60" applyFont="1" applyAlignment="1">
      <alignment horizontal="center"/>
      <protection/>
    </xf>
    <xf numFmtId="0" fontId="2" fillId="0" borderId="0" xfId="60" applyFont="1" applyAlignment="1">
      <alignment horizontal="center" vertical="top" wrapText="1"/>
      <protection/>
    </xf>
    <xf numFmtId="0" fontId="2" fillId="0" borderId="0" xfId="59" applyFont="1" applyAlignment="1">
      <alignment horizontal="center" vertical="top" wrapText="1"/>
      <protection/>
    </xf>
    <xf numFmtId="0" fontId="15" fillId="0" borderId="15" xfId="0" applyFont="1" applyBorder="1" applyAlignment="1">
      <alignment horizontal="center"/>
    </xf>
    <xf numFmtId="0" fontId="120" fillId="0" borderId="0" xfId="0" applyFont="1" applyAlignment="1">
      <alignment horizontal="right"/>
    </xf>
    <xf numFmtId="0" fontId="30" fillId="0" borderId="0" xfId="0" applyFont="1" applyAlignment="1">
      <alignment horizontal="center"/>
    </xf>
    <xf numFmtId="0" fontId="31" fillId="0" borderId="0" xfId="0" applyFont="1" applyAlignment="1">
      <alignment horizontal="center"/>
    </xf>
    <xf numFmtId="0" fontId="30" fillId="0" borderId="0" xfId="0" applyFont="1" applyAlignment="1">
      <alignment horizont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right" vertical="top" wrapText="1"/>
    </xf>
    <xf numFmtId="0" fontId="0" fillId="0" borderId="0" xfId="0" applyAlignment="1">
      <alignment horizontal="center"/>
    </xf>
    <xf numFmtId="0" fontId="45" fillId="0" borderId="22" xfId="0" applyFont="1" applyBorder="1" applyAlignment="1">
      <alignment horizontal="left"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0" xfId="0" applyFont="1" applyAlignment="1">
      <alignment horizontal="center" wrapText="1"/>
    </xf>
    <xf numFmtId="0" fontId="2" fillId="0" borderId="0" xfId="0" applyFont="1" applyAlignment="1">
      <alignment horizontal="right"/>
    </xf>
    <xf numFmtId="0" fontId="4" fillId="0" borderId="0" xfId="0" applyFont="1" applyAlignment="1">
      <alignment horizontal="center"/>
    </xf>
    <xf numFmtId="0" fontId="14" fillId="0" borderId="0" xfId="0" applyFont="1" applyAlignment="1">
      <alignment vertical="top" wrapText="1"/>
    </xf>
    <xf numFmtId="0" fontId="0" fillId="0" borderId="0" xfId="0" applyFont="1" applyAlignment="1">
      <alignment horizontal="left" vertical="center"/>
    </xf>
    <xf numFmtId="0" fontId="5" fillId="0" borderId="0" xfId="0" applyFont="1" applyAlignment="1">
      <alignment horizontal="center" vertical="top" wrapText="1"/>
    </xf>
    <xf numFmtId="0" fontId="140" fillId="33" borderId="14" xfId="0" applyFont="1" applyFill="1" applyBorder="1" applyAlignment="1">
      <alignment horizontal="center" vertical="center" wrapText="1"/>
    </xf>
    <xf numFmtId="0" fontId="140" fillId="33" borderId="18" xfId="0" applyFont="1" applyFill="1" applyBorder="1" applyAlignment="1">
      <alignment horizontal="center" vertical="center" wrapText="1"/>
    </xf>
    <xf numFmtId="0" fontId="140" fillId="33" borderId="19" xfId="0" applyFont="1" applyFill="1" applyBorder="1" applyAlignment="1">
      <alignment horizontal="center" vertical="center" wrapText="1"/>
    </xf>
    <xf numFmtId="0" fontId="15" fillId="0" borderId="0" xfId="0" applyFont="1" applyBorder="1" applyAlignment="1">
      <alignment horizontal="center"/>
    </xf>
    <xf numFmtId="0" fontId="140" fillId="0" borderId="11" xfId="0" applyFont="1" applyBorder="1" applyAlignment="1">
      <alignment horizontal="center" vertical="center" wrapText="1"/>
    </xf>
    <xf numFmtId="0" fontId="15" fillId="33" borderId="15" xfId="0" applyFont="1" applyFill="1" applyBorder="1" applyAlignment="1">
      <alignment horizontal="right"/>
    </xf>
    <xf numFmtId="0" fontId="2" fillId="33" borderId="11"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right"/>
    </xf>
    <xf numFmtId="0" fontId="2" fillId="0" borderId="11" xfId="61" applyFont="1" applyBorder="1" applyAlignment="1">
      <alignment horizontal="center" vertical="center" wrapText="1"/>
      <protection/>
    </xf>
    <xf numFmtId="0" fontId="2" fillId="0" borderId="11" xfId="61" applyFont="1" applyBorder="1" applyAlignment="1">
      <alignment horizontal="center" vertical="top" wrapText="1"/>
      <protection/>
    </xf>
    <xf numFmtId="0" fontId="0" fillId="0" borderId="11" xfId="0" applyFont="1" applyBorder="1" applyAlignment="1">
      <alignment horizontal="center" vertical="top" wrapText="1"/>
    </xf>
    <xf numFmtId="0" fontId="0" fillId="0" borderId="0" xfId="0" applyFont="1" applyAlignment="1">
      <alignment horizontal="left"/>
    </xf>
    <xf numFmtId="0" fontId="7" fillId="0" borderId="0" xfId="61" applyFont="1" applyBorder="1" applyAlignment="1">
      <alignment horizontal="center"/>
      <protection/>
    </xf>
    <xf numFmtId="0" fontId="2" fillId="0" borderId="14" xfId="61" applyFont="1" applyBorder="1" applyAlignment="1">
      <alignment horizontal="center" vertical="top"/>
      <protection/>
    </xf>
    <xf numFmtId="0" fontId="2" fillId="0" borderId="18" xfId="61" applyFont="1" applyBorder="1" applyAlignment="1">
      <alignment horizontal="center" vertical="top"/>
      <protection/>
    </xf>
    <xf numFmtId="0" fontId="2" fillId="0" borderId="11" xfId="61" applyFont="1" applyBorder="1" applyAlignment="1">
      <alignment horizontal="center" vertical="top"/>
      <protection/>
    </xf>
    <xf numFmtId="0" fontId="0" fillId="0" borderId="0" xfId="61" applyFont="1" applyAlignment="1">
      <alignment horizontal="center"/>
      <protection/>
    </xf>
    <xf numFmtId="0" fontId="0" fillId="0" borderId="0" xfId="61" applyFont="1" applyAlignment="1">
      <alignment horizontal="left"/>
      <protection/>
    </xf>
    <xf numFmtId="0" fontId="2" fillId="0" borderId="10" xfId="61" applyFont="1" applyBorder="1" applyAlignment="1">
      <alignment horizontal="center" vertical="top" wrapText="1"/>
      <protection/>
    </xf>
    <xf numFmtId="0" fontId="2" fillId="0" borderId="12" xfId="61" applyFont="1" applyBorder="1" applyAlignment="1">
      <alignment horizontal="center" vertical="top" wrapText="1"/>
      <protection/>
    </xf>
    <xf numFmtId="0" fontId="6" fillId="0" borderId="14" xfId="61" applyFont="1" applyBorder="1" applyAlignment="1">
      <alignment horizontal="center" vertical="top"/>
      <protection/>
    </xf>
    <xf numFmtId="0" fontId="6" fillId="0" borderId="18" xfId="61" applyFont="1" applyBorder="1" applyAlignment="1">
      <alignment horizontal="center" vertical="top"/>
      <protection/>
    </xf>
    <xf numFmtId="0" fontId="6" fillId="0" borderId="26" xfId="61" applyFont="1" applyBorder="1" applyAlignment="1">
      <alignment horizontal="center" vertical="top"/>
      <protection/>
    </xf>
    <xf numFmtId="0" fontId="4" fillId="0" borderId="0" xfId="61" applyFont="1" applyAlignment="1">
      <alignment horizontal="center"/>
      <protection/>
    </xf>
    <xf numFmtId="0" fontId="84" fillId="0" borderId="11" xfId="61" applyFont="1" applyBorder="1" applyAlignment="1">
      <alignment horizontal="center" vertical="center"/>
      <protection/>
    </xf>
    <xf numFmtId="0" fontId="84" fillId="0" borderId="11" xfId="0" applyFont="1" applyBorder="1" applyAlignment="1">
      <alignment horizontal="center" vertical="center"/>
    </xf>
    <xf numFmtId="0" fontId="85" fillId="0" borderId="11" xfId="61" applyFont="1" applyBorder="1" applyAlignment="1">
      <alignment horizontal="center" vertical="top" wrapText="1"/>
      <protection/>
    </xf>
    <xf numFmtId="0" fontId="84" fillId="0" borderId="10" xfId="61" applyFont="1" applyBorder="1" applyAlignment="1">
      <alignment horizontal="center" vertical="center"/>
      <protection/>
    </xf>
    <xf numFmtId="0" fontId="84" fillId="0" borderId="16" xfId="61" applyFont="1" applyBorder="1" applyAlignment="1">
      <alignment horizontal="center" vertical="center"/>
      <protection/>
    </xf>
    <xf numFmtId="0" fontId="84" fillId="0" borderId="12" xfId="61" applyFont="1" applyBorder="1" applyAlignment="1">
      <alignment horizontal="center" vertical="center"/>
      <protection/>
    </xf>
    <xf numFmtId="0" fontId="84" fillId="0" borderId="10" xfId="0" applyFont="1" applyBorder="1" applyAlignment="1">
      <alignment horizontal="center" vertical="center"/>
    </xf>
    <xf numFmtId="0" fontId="84" fillId="0" borderId="16" xfId="0" applyFont="1" applyBorder="1" applyAlignment="1">
      <alignment horizontal="center" vertical="center"/>
    </xf>
    <xf numFmtId="0" fontId="84" fillId="0" borderId="12" xfId="0" applyFont="1" applyBorder="1" applyAlignment="1">
      <alignment horizontal="center" vertical="center"/>
    </xf>
    <xf numFmtId="0" fontId="0" fillId="0" borderId="0" xfId="0" applyAlignment="1">
      <alignment horizontal="left"/>
    </xf>
    <xf numFmtId="0" fontId="84" fillId="0" borderId="10" xfId="61" applyFont="1" applyBorder="1" applyAlignment="1">
      <alignment horizontal="center" vertical="center" wrapText="1"/>
      <protection/>
    </xf>
    <xf numFmtId="0" fontId="84" fillId="0" borderId="16" xfId="61" applyFont="1" applyBorder="1" applyAlignment="1">
      <alignment horizontal="center" vertical="center" wrapText="1"/>
      <protection/>
    </xf>
    <xf numFmtId="0" fontId="84" fillId="0" borderId="12" xfId="61" applyFont="1" applyBorder="1" applyAlignment="1">
      <alignment horizontal="center" vertical="center" wrapText="1"/>
      <protection/>
    </xf>
    <xf numFmtId="0" fontId="84" fillId="0" borderId="10" xfId="61" applyFont="1" applyBorder="1" applyAlignment="1">
      <alignment horizontal="left" vertical="center"/>
      <protection/>
    </xf>
    <xf numFmtId="0" fontId="84" fillId="0" borderId="16" xfId="61" applyFont="1" applyBorder="1" applyAlignment="1">
      <alignment horizontal="left" vertical="center"/>
      <protection/>
    </xf>
    <xf numFmtId="0" fontId="84" fillId="0" borderId="12" xfId="61" applyFont="1" applyBorder="1" applyAlignment="1">
      <alignment horizontal="left" vertical="center"/>
      <protection/>
    </xf>
    <xf numFmtId="0" fontId="2" fillId="0" borderId="0" xfId="59" applyFont="1" applyAlignment="1">
      <alignment horizontal="center"/>
      <protection/>
    </xf>
    <xf numFmtId="0" fontId="15" fillId="0" borderId="15" xfId="0" applyFont="1" applyBorder="1" applyAlignment="1">
      <alignment horizontal="left"/>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right" vertical="center"/>
    </xf>
    <xf numFmtId="0" fontId="0" fillId="0" borderId="12" xfId="0" applyBorder="1" applyAlignment="1">
      <alignment horizontal="righ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3" fillId="0" borderId="10" xfId="0" applyFont="1" applyBorder="1" applyAlignment="1">
      <alignment horizontal="center" vertical="top" wrapText="1"/>
    </xf>
    <xf numFmtId="0" fontId="33" fillId="0" borderId="12" xfId="0" applyFont="1" applyBorder="1" applyAlignment="1">
      <alignment horizontal="center" vertical="top" wrapText="1"/>
    </xf>
    <xf numFmtId="0" fontId="33" fillId="0" borderId="11" xfId="0" applyFont="1" applyBorder="1" applyAlignment="1">
      <alignment horizontal="center" vertical="top" wrapText="1"/>
    </xf>
    <xf numFmtId="0" fontId="13" fillId="0" borderId="0" xfId="60" applyFont="1" applyAlignment="1">
      <alignment horizontal="center"/>
      <protection/>
    </xf>
    <xf numFmtId="0" fontId="2" fillId="0" borderId="16" xfId="0" applyFont="1" applyBorder="1" applyAlignment="1">
      <alignment horizontal="center" vertical="top" wrapText="1"/>
    </xf>
    <xf numFmtId="0" fontId="2" fillId="33" borderId="10" xfId="60" applyFont="1" applyFill="1" applyBorder="1" applyAlignment="1" quotePrefix="1">
      <alignment horizontal="center" vertical="center" wrapText="1"/>
      <protection/>
    </xf>
    <xf numFmtId="0" fontId="2" fillId="33" borderId="12" xfId="60" applyFont="1" applyFill="1" applyBorder="1" applyAlignment="1" quotePrefix="1">
      <alignment horizontal="center" vertical="center" wrapText="1"/>
      <protection/>
    </xf>
    <xf numFmtId="0" fontId="2" fillId="33" borderId="11" xfId="60" applyFont="1" applyFill="1" applyBorder="1" applyAlignment="1" quotePrefix="1">
      <alignment horizontal="center" vertical="center" wrapText="1"/>
      <protection/>
    </xf>
    <xf numFmtId="0" fontId="15" fillId="0" borderId="0" xfId="60" applyFont="1" applyAlignment="1">
      <alignment horizontal="right"/>
      <protection/>
    </xf>
    <xf numFmtId="0" fontId="2" fillId="33" borderId="11" xfId="60" applyFont="1" applyFill="1" applyBorder="1" applyAlignment="1">
      <alignment horizontal="center" vertical="center" wrapText="1"/>
      <protection/>
    </xf>
    <xf numFmtId="0" fontId="148" fillId="0" borderId="24" xfId="0" applyFont="1" applyBorder="1" applyAlignment="1">
      <alignment horizontal="center" vertical="center"/>
    </xf>
    <xf numFmtId="0" fontId="148" fillId="0" borderId="22" xfId="0" applyFont="1" applyBorder="1" applyAlignment="1">
      <alignment horizontal="center" vertical="center"/>
    </xf>
    <xf numFmtId="0" fontId="148" fillId="0" borderId="20" xfId="0" applyFont="1" applyBorder="1" applyAlignment="1">
      <alignment horizontal="center" vertical="center"/>
    </xf>
    <xf numFmtId="0" fontId="148" fillId="0" borderId="17" xfId="0" applyFont="1" applyBorder="1" applyAlignment="1">
      <alignment horizontal="center" vertical="center"/>
    </xf>
    <xf numFmtId="0" fontId="148" fillId="0" borderId="0" xfId="0" applyFont="1" applyBorder="1" applyAlignment="1">
      <alignment horizontal="center" vertical="center"/>
    </xf>
    <xf numFmtId="0" fontId="148" fillId="0" borderId="23" xfId="0" applyFont="1" applyBorder="1" applyAlignment="1">
      <alignment horizontal="center" vertical="center"/>
    </xf>
    <xf numFmtId="0" fontId="148" fillId="0" borderId="21" xfId="0" applyFont="1" applyBorder="1" applyAlignment="1">
      <alignment horizontal="center" vertical="center"/>
    </xf>
    <xf numFmtId="0" fontId="148" fillId="0" borderId="15" xfId="0" applyFont="1" applyBorder="1" applyAlignment="1">
      <alignment horizontal="center" vertical="center"/>
    </xf>
    <xf numFmtId="0" fontId="148" fillId="0" borderId="25" xfId="0" applyFont="1" applyBorder="1" applyAlignment="1">
      <alignment horizontal="center" vertical="center"/>
    </xf>
    <xf numFmtId="0" fontId="140" fillId="0" borderId="11" xfId="0" applyFont="1" applyBorder="1" applyAlignment="1">
      <alignment horizontal="center" vertical="top" wrapText="1"/>
    </xf>
    <xf numFmtId="0" fontId="15" fillId="0" borderId="15" xfId="0" applyFont="1" applyBorder="1" applyAlignment="1">
      <alignment horizontal="right"/>
    </xf>
    <xf numFmtId="0" fontId="149" fillId="0" borderId="0" xfId="0" applyFont="1" applyBorder="1" applyAlignment="1">
      <alignment horizontal="center" vertical="top"/>
    </xf>
    <xf numFmtId="0" fontId="140" fillId="0" borderId="10" xfId="0" applyFont="1" applyBorder="1" applyAlignment="1">
      <alignment horizontal="center" vertical="top" wrapText="1"/>
    </xf>
    <xf numFmtId="0" fontId="140" fillId="0" borderId="16" xfId="0" applyFont="1" applyBorder="1" applyAlignment="1">
      <alignment horizontal="center" vertical="top" wrapText="1"/>
    </xf>
    <xf numFmtId="0" fontId="140" fillId="0" borderId="12" xfId="0" applyFont="1" applyBorder="1" applyAlignment="1">
      <alignment horizontal="center" vertical="top" wrapText="1"/>
    </xf>
    <xf numFmtId="0" fontId="140" fillId="0" borderId="24" xfId="0" applyFont="1" applyBorder="1" applyAlignment="1">
      <alignment horizontal="center" vertical="top" wrapText="1"/>
    </xf>
    <xf numFmtId="0" fontId="140" fillId="0" borderId="22" xfId="0" applyFont="1" applyBorder="1" applyAlignment="1">
      <alignment horizontal="center" vertical="top" wrapText="1"/>
    </xf>
    <xf numFmtId="0" fontId="140" fillId="0" borderId="20" xfId="0" applyFont="1" applyBorder="1" applyAlignment="1">
      <alignment horizontal="center" vertical="top" wrapText="1"/>
    </xf>
    <xf numFmtId="0" fontId="140" fillId="0" borderId="17" xfId="0" applyFont="1" applyBorder="1" applyAlignment="1">
      <alignment horizontal="center" vertical="top" wrapText="1"/>
    </xf>
    <xf numFmtId="0" fontId="140" fillId="0" borderId="0" xfId="0" applyFont="1" applyBorder="1" applyAlignment="1">
      <alignment horizontal="center" vertical="top" wrapText="1"/>
    </xf>
    <xf numFmtId="0" fontId="140" fillId="0" borderId="23" xfId="0" applyFont="1" applyBorder="1" applyAlignment="1">
      <alignment horizontal="center" vertical="top" wrapText="1"/>
    </xf>
    <xf numFmtId="0" fontId="123" fillId="0" borderId="0" xfId="0" applyFont="1" applyAlignment="1">
      <alignment horizontal="center" vertical="center"/>
    </xf>
    <xf numFmtId="0" fontId="123" fillId="0" borderId="0" xfId="0" applyFont="1" applyBorder="1" applyAlignment="1">
      <alignment horizontal="center" vertical="center"/>
    </xf>
    <xf numFmtId="0" fontId="53" fillId="0" borderId="0" xfId="0" applyFont="1" applyAlignment="1">
      <alignment horizontal="center" vertical="center" wrapText="1"/>
    </xf>
    <xf numFmtId="0" fontId="13" fillId="0" borderId="11" xfId="0" applyFont="1" applyBorder="1" applyAlignment="1">
      <alignment horizontal="center" vertical="top"/>
    </xf>
    <xf numFmtId="0" fontId="13" fillId="0" borderId="11" xfId="0" applyFont="1" applyBorder="1" applyAlignment="1">
      <alignment horizontal="center" vertical="top" wrapText="1"/>
    </xf>
    <xf numFmtId="0" fontId="13" fillId="0" borderId="0" xfId="0" applyFont="1" applyAlignment="1">
      <alignment horizontal="center" vertical="top" wrapText="1"/>
    </xf>
    <xf numFmtId="0" fontId="9" fillId="0" borderId="0" xfId="0" applyFont="1" applyAlignment="1">
      <alignment horizontal="center" vertical="top" wrapText="1"/>
    </xf>
    <xf numFmtId="0" fontId="10" fillId="0" borderId="0" xfId="0" applyFont="1" applyAlignment="1">
      <alignment horizontal="center" vertical="top" wrapText="1"/>
    </xf>
    <xf numFmtId="0" fontId="13" fillId="0" borderId="0" xfId="0" applyFont="1" applyAlignment="1">
      <alignment horizontal="right" vertical="top" wrapText="1"/>
    </xf>
    <xf numFmtId="0" fontId="13" fillId="0" borderId="11" xfId="0" applyFont="1" applyFill="1" applyBorder="1" applyAlignment="1">
      <alignment horizontal="center"/>
    </xf>
    <xf numFmtId="0" fontId="13" fillId="0" borderId="16" xfId="0" applyFont="1" applyBorder="1" applyAlignment="1">
      <alignment horizontal="center" vertical="top" wrapText="1"/>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1" fillId="0" borderId="11" xfId="0" applyFont="1" applyBorder="1" applyAlignment="1">
      <alignment horizontal="center" vertical="center" wrapText="1"/>
    </xf>
    <xf numFmtId="0" fontId="2" fillId="33" borderId="0" xfId="0" applyFont="1" applyFill="1" applyAlignment="1">
      <alignment horizontal="center"/>
    </xf>
    <xf numFmtId="0" fontId="2" fillId="33" borderId="14" xfId="0" applyFont="1" applyFill="1" applyBorder="1" applyAlignment="1">
      <alignment horizontal="center" vertical="top" wrapText="1"/>
    </xf>
    <xf numFmtId="0" fontId="2" fillId="33" borderId="18" xfId="0" applyFont="1" applyFill="1" applyBorder="1" applyAlignment="1">
      <alignment horizontal="center" vertical="top" wrapText="1"/>
    </xf>
    <xf numFmtId="0" fontId="2" fillId="33" borderId="19" xfId="0" applyFont="1" applyFill="1" applyBorder="1" applyAlignment="1">
      <alignment horizontal="center" vertical="top" wrapText="1"/>
    </xf>
    <xf numFmtId="0" fontId="14" fillId="33" borderId="0" xfId="0" applyFont="1" applyFill="1" applyAlignment="1">
      <alignment horizontal="center" wrapText="1"/>
    </xf>
    <xf numFmtId="0" fontId="6" fillId="33" borderId="0" xfId="0" applyFont="1" applyFill="1" applyAlignment="1">
      <alignment horizontal="center"/>
    </xf>
    <xf numFmtId="0" fontId="4" fillId="33" borderId="0" xfId="0" applyFont="1" applyFill="1" applyAlignment="1">
      <alignment horizontal="center"/>
    </xf>
    <xf numFmtId="0" fontId="2" fillId="33" borderId="24" xfId="0" applyFont="1" applyFill="1" applyBorder="1" applyAlignment="1">
      <alignment horizontal="center" vertical="top" wrapText="1"/>
    </xf>
    <xf numFmtId="0" fontId="2" fillId="33" borderId="21" xfId="0" applyFont="1" applyFill="1" applyBorder="1" applyAlignment="1">
      <alignment horizontal="center" vertical="top" wrapText="1"/>
    </xf>
    <xf numFmtId="0" fontId="2" fillId="33" borderId="0" xfId="0" applyFont="1" applyFill="1" applyAlignment="1">
      <alignment horizontal="right"/>
    </xf>
    <xf numFmtId="0" fontId="0" fillId="33" borderId="0" xfId="0" applyFont="1" applyFill="1" applyAlignment="1">
      <alignment horizontal="center"/>
    </xf>
    <xf numFmtId="0" fontId="3" fillId="33" borderId="0" xfId="0" applyFont="1" applyFill="1" applyAlignment="1">
      <alignment horizontal="right"/>
    </xf>
    <xf numFmtId="0" fontId="126" fillId="33" borderId="14" xfId="0" applyFont="1" applyFill="1" applyBorder="1" applyAlignment="1">
      <alignment horizontal="center" vertical="center" wrapText="1"/>
    </xf>
    <xf numFmtId="0" fontId="126" fillId="33" borderId="19" xfId="0" applyFont="1" applyFill="1" applyBorder="1" applyAlignment="1">
      <alignment horizontal="center" vertical="center" wrapText="1"/>
    </xf>
    <xf numFmtId="0" fontId="0" fillId="34" borderId="0" xfId="0" applyFont="1" applyFill="1" applyAlignment="1">
      <alignment horizontal="center"/>
    </xf>
    <xf numFmtId="0" fontId="2" fillId="33" borderId="0" xfId="0" applyFont="1" applyFill="1" applyBorder="1" applyAlignment="1">
      <alignment horizontal="right"/>
    </xf>
    <xf numFmtId="0" fontId="2" fillId="33" borderId="11" xfId="0" applyFont="1" applyFill="1" applyBorder="1" applyAlignment="1">
      <alignment horizontal="center" vertical="top" wrapText="1"/>
    </xf>
    <xf numFmtId="0" fontId="2" fillId="33" borderId="0" xfId="0" applyFont="1" applyFill="1" applyAlignment="1">
      <alignment horizontal="left"/>
    </xf>
    <xf numFmtId="0" fontId="2" fillId="33" borderId="14"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129" fillId="33" borderId="14" xfId="0" applyFont="1" applyFill="1" applyBorder="1" applyAlignment="1">
      <alignment horizontal="center" vertical="center" wrapText="1"/>
    </xf>
    <xf numFmtId="0" fontId="129" fillId="33" borderId="19" xfId="0" applyFont="1" applyFill="1" applyBorder="1" applyAlignment="1">
      <alignment horizontal="center" vertical="center" wrapText="1"/>
    </xf>
    <xf numFmtId="0" fontId="42" fillId="33" borderId="24" xfId="0" applyFont="1" applyFill="1" applyBorder="1" applyAlignment="1">
      <alignment horizontal="center" vertical="center" wrapText="1"/>
    </xf>
    <xf numFmtId="0" fontId="42" fillId="33" borderId="22" xfId="0" applyFont="1" applyFill="1" applyBorder="1" applyAlignment="1">
      <alignment horizontal="center" vertical="center" wrapText="1"/>
    </xf>
    <xf numFmtId="0" fontId="42" fillId="33" borderId="20" xfId="0" applyFont="1" applyFill="1" applyBorder="1" applyAlignment="1">
      <alignment horizontal="center" vertical="center" wrapText="1"/>
    </xf>
    <xf numFmtId="0" fontId="42" fillId="33" borderId="17" xfId="0" applyFont="1" applyFill="1" applyBorder="1" applyAlignment="1">
      <alignment horizontal="center" vertical="center" wrapText="1"/>
    </xf>
    <xf numFmtId="0" fontId="42" fillId="33" borderId="0" xfId="0" applyFont="1" applyFill="1" applyBorder="1" applyAlignment="1">
      <alignment horizontal="center" vertical="center" wrapText="1"/>
    </xf>
    <xf numFmtId="0" fontId="42" fillId="33" borderId="23" xfId="0" applyFont="1" applyFill="1" applyBorder="1" applyAlignment="1">
      <alignment horizontal="center" vertical="center" wrapText="1"/>
    </xf>
    <xf numFmtId="0" fontId="42" fillId="33" borderId="21"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42" fillId="33" borderId="25" xfId="0" applyFont="1" applyFill="1" applyBorder="1" applyAlignment="1">
      <alignment horizontal="center" vertical="center" wrapText="1"/>
    </xf>
    <xf numFmtId="0" fontId="7" fillId="33" borderId="0" xfId="0" applyFont="1" applyFill="1" applyAlignment="1">
      <alignment horizontal="center" wrapText="1"/>
    </xf>
    <xf numFmtId="0" fontId="20" fillId="0" borderId="11" xfId="59" applyFont="1" applyBorder="1" applyAlignment="1">
      <alignment horizontal="center" vertical="center" wrapText="1"/>
      <protection/>
    </xf>
    <xf numFmtId="0" fontId="27" fillId="0" borderId="0" xfId="59" applyFont="1" applyAlignment="1">
      <alignment horizontal="center"/>
      <protection/>
    </xf>
    <xf numFmtId="0" fontId="18" fillId="0" borderId="11" xfId="59" applyFont="1" applyBorder="1" applyAlignment="1">
      <alignment horizontal="center" vertical="center" wrapText="1"/>
      <protection/>
    </xf>
    <xf numFmtId="0" fontId="2" fillId="0" borderId="0" xfId="0" applyFont="1" applyAlignment="1">
      <alignment horizontal="center" vertical="center"/>
    </xf>
    <xf numFmtId="0" fontId="2" fillId="0" borderId="0" xfId="0" applyFont="1" applyAlignment="1">
      <alignment horizontal="right" vertical="center"/>
    </xf>
    <xf numFmtId="0" fontId="16" fillId="0" borderId="11" xfId="59" applyFont="1" applyBorder="1" applyAlignment="1">
      <alignment horizontal="center" vertical="center" wrapText="1"/>
      <protection/>
    </xf>
    <xf numFmtId="0" fontId="2" fillId="0" borderId="0" xfId="0" applyFont="1" applyAlignment="1">
      <alignment horizontal="center" vertical="center" wrapText="1"/>
    </xf>
    <xf numFmtId="0" fontId="13" fillId="0" borderId="11" xfId="0" applyFont="1" applyBorder="1" applyAlignment="1">
      <alignment horizontal="center" vertical="center" wrapText="1"/>
    </xf>
    <xf numFmtId="0" fontId="30" fillId="0" borderId="11" xfId="0" applyFont="1" applyFill="1" applyBorder="1" applyAlignment="1">
      <alignment horizontal="center" vertical="center" wrapText="1"/>
    </xf>
    <xf numFmtId="0" fontId="19" fillId="0" borderId="11" xfId="59" applyFont="1" applyBorder="1" applyAlignment="1">
      <alignment horizontal="center" vertical="top" wrapText="1"/>
      <protection/>
    </xf>
    <xf numFmtId="0" fontId="19" fillId="0" borderId="12" xfId="59" applyFont="1" applyBorder="1" applyAlignment="1">
      <alignment horizontal="center" vertical="top" wrapText="1"/>
      <protection/>
    </xf>
    <xf numFmtId="0" fontId="19" fillId="0" borderId="11" xfId="59" applyFont="1" applyBorder="1" applyAlignment="1">
      <alignment horizontal="center" wrapText="1"/>
      <protection/>
    </xf>
    <xf numFmtId="0" fontId="19" fillId="0" borderId="10" xfId="59" applyFont="1" applyBorder="1" applyAlignment="1">
      <alignment horizontal="center" vertical="top" wrapText="1"/>
      <protection/>
    </xf>
    <xf numFmtId="0" fontId="10" fillId="0" borderId="0" xfId="0" applyFont="1" applyAlignment="1">
      <alignment horizontal="justify" vertical="top" wrapText="1"/>
    </xf>
    <xf numFmtId="0" fontId="10" fillId="0" borderId="0" xfId="0" applyFont="1" applyAlignment="1">
      <alignment wrapText="1"/>
    </xf>
    <xf numFmtId="0" fontId="19" fillId="0" borderId="10" xfId="59" applyFont="1" applyBorder="1" applyAlignment="1">
      <alignment horizontal="center" vertical="top"/>
      <protection/>
    </xf>
    <xf numFmtId="0" fontId="19" fillId="0" borderId="16" xfId="59" applyFont="1" applyBorder="1" applyAlignment="1">
      <alignment horizontal="center" vertical="top"/>
      <protection/>
    </xf>
    <xf numFmtId="0" fontId="19" fillId="0" borderId="12" xfId="59" applyFont="1" applyBorder="1" applyAlignment="1">
      <alignment horizontal="center" vertical="top"/>
      <protection/>
    </xf>
    <xf numFmtId="0" fontId="19" fillId="0" borderId="16" xfId="59" applyFont="1" applyBorder="1" applyAlignment="1">
      <alignment horizontal="center" vertical="top" wrapText="1"/>
      <protection/>
    </xf>
    <xf numFmtId="0" fontId="19" fillId="0" borderId="24" xfId="59" applyFont="1" applyBorder="1" applyAlignment="1">
      <alignment horizontal="center" vertical="top" wrapText="1"/>
      <protection/>
    </xf>
    <xf numFmtId="0" fontId="19" fillId="0" borderId="20" xfId="59" applyFont="1" applyBorder="1" applyAlignment="1">
      <alignment horizontal="center" vertical="top" wrapText="1"/>
      <protection/>
    </xf>
    <xf numFmtId="0" fontId="19" fillId="0" borderId="17" xfId="59" applyFont="1" applyBorder="1" applyAlignment="1">
      <alignment horizontal="center" vertical="top" wrapText="1"/>
      <protection/>
    </xf>
    <xf numFmtId="0" fontId="19" fillId="0" borderId="23" xfId="59" applyFont="1" applyBorder="1" applyAlignment="1">
      <alignment horizontal="center" vertical="top" wrapText="1"/>
      <protection/>
    </xf>
    <xf numFmtId="0" fontId="19" fillId="0" borderId="14" xfId="59" applyFont="1" applyBorder="1" applyAlignment="1">
      <alignment horizontal="center" wrapText="1"/>
      <protection/>
    </xf>
    <xf numFmtId="0" fontId="19" fillId="0" borderId="18" xfId="59" applyFont="1" applyBorder="1" applyAlignment="1">
      <alignment horizontal="center" wrapText="1"/>
      <protection/>
    </xf>
    <xf numFmtId="0" fontId="19" fillId="0" borderId="19" xfId="59" applyFont="1" applyBorder="1" applyAlignment="1">
      <alignment horizontal="center" wrapText="1"/>
      <protection/>
    </xf>
    <xf numFmtId="0" fontId="21" fillId="0" borderId="0" xfId="59" applyFont="1" applyAlignment="1">
      <alignment horizontal="center"/>
      <protection/>
    </xf>
    <xf numFmtId="0" fontId="6" fillId="0" borderId="14" xfId="62" applyFont="1" applyBorder="1" applyAlignment="1">
      <alignment horizontal="center" vertical="center"/>
      <protection/>
    </xf>
    <xf numFmtId="0" fontId="6" fillId="0" borderId="19" xfId="62" applyFont="1" applyBorder="1" applyAlignment="1">
      <alignment horizontal="center" vertical="center"/>
      <protection/>
    </xf>
    <xf numFmtId="0" fontId="6" fillId="0" borderId="0" xfId="62" applyFont="1" applyAlignment="1">
      <alignment horizontal="center" vertical="top" wrapText="1"/>
      <protection/>
    </xf>
    <xf numFmtId="0" fontId="7" fillId="0" borderId="14" xfId="62" applyFont="1" applyBorder="1" applyAlignment="1">
      <alignment horizontal="center" vertical="top" wrapText="1"/>
      <protection/>
    </xf>
    <xf numFmtId="0" fontId="7" fillId="0" borderId="19" xfId="62" applyFont="1" applyBorder="1" applyAlignment="1">
      <alignment horizontal="center" vertical="top" wrapText="1"/>
      <protection/>
    </xf>
    <xf numFmtId="0" fontId="15" fillId="0" borderId="14" xfId="62" applyFont="1" applyBorder="1" applyAlignment="1">
      <alignment horizontal="center" vertical="top" wrapText="1"/>
      <protection/>
    </xf>
    <xf numFmtId="0" fontId="15" fillId="0" borderId="18" xfId="62" applyFont="1" applyBorder="1" applyAlignment="1">
      <alignment horizontal="center" vertical="top" wrapText="1"/>
      <protection/>
    </xf>
    <xf numFmtId="0" fontId="15" fillId="0" borderId="19" xfId="62" applyFont="1" applyBorder="1" applyAlignment="1">
      <alignment horizontal="center" vertical="top" wrapText="1"/>
      <protection/>
    </xf>
    <xf numFmtId="0" fontId="5" fillId="0" borderId="14" xfId="62" applyFont="1" applyBorder="1" applyAlignment="1">
      <alignment horizontal="center" vertical="top" wrapText="1"/>
      <protection/>
    </xf>
    <xf numFmtId="0" fontId="5" fillId="0" borderId="19" xfId="62" applyFont="1" applyBorder="1" applyAlignment="1">
      <alignment horizontal="center" vertical="top" wrapText="1"/>
      <protection/>
    </xf>
    <xf numFmtId="0" fontId="15" fillId="0" borderId="0" xfId="62" applyFont="1" applyBorder="1" applyAlignment="1">
      <alignment horizontal="center"/>
      <protection/>
    </xf>
    <xf numFmtId="0" fontId="15" fillId="0" borderId="10" xfId="62" applyFont="1" applyBorder="1" applyAlignment="1">
      <alignment horizontal="center" vertical="top" wrapText="1"/>
      <protection/>
    </xf>
    <xf numFmtId="0" fontId="15" fillId="0" borderId="12" xfId="62" applyFont="1" applyBorder="1" applyAlignment="1">
      <alignment horizontal="center" vertical="top" wrapText="1"/>
      <protection/>
    </xf>
    <xf numFmtId="0" fontId="15" fillId="0" borderId="14" xfId="62" applyFont="1" applyBorder="1" applyAlignment="1">
      <alignment horizontal="center" vertical="top"/>
      <protection/>
    </xf>
    <xf numFmtId="0" fontId="15" fillId="0" borderId="18" xfId="62" applyFont="1" applyBorder="1" applyAlignment="1">
      <alignment horizontal="center" vertical="top"/>
      <protection/>
    </xf>
    <xf numFmtId="0" fontId="15" fillId="0" borderId="19" xfId="62" applyFont="1" applyBorder="1" applyAlignment="1">
      <alignment horizontal="center" vertical="top"/>
      <protection/>
    </xf>
    <xf numFmtId="0" fontId="15" fillId="0" borderId="10" xfId="62" applyFont="1" applyBorder="1" applyAlignment="1">
      <alignment horizontal="center"/>
      <protection/>
    </xf>
    <xf numFmtId="0" fontId="15" fillId="0" borderId="16" xfId="62" applyFont="1" applyBorder="1" applyAlignment="1">
      <alignment horizontal="center"/>
      <protection/>
    </xf>
    <xf numFmtId="0" fontId="15" fillId="0" borderId="12" xfId="62" applyFont="1" applyBorder="1" applyAlignment="1">
      <alignment horizontal="center"/>
      <protection/>
    </xf>
    <xf numFmtId="0" fontId="15" fillId="0" borderId="11" xfId="62" applyFont="1" applyBorder="1" applyAlignment="1">
      <alignment horizontal="center" vertical="top" wrapText="1"/>
      <protection/>
    </xf>
    <xf numFmtId="0" fontId="3" fillId="0" borderId="0" xfId="62" applyFont="1" applyAlignment="1">
      <alignment horizontal="right"/>
      <protection/>
    </xf>
    <xf numFmtId="0" fontId="4" fillId="0" borderId="0" xfId="62" applyFont="1" applyAlignment="1">
      <alignment horizontal="center"/>
      <protection/>
    </xf>
    <xf numFmtId="0" fontId="5" fillId="0" borderId="0" xfId="62" applyFont="1" applyAlignment="1">
      <alignment horizontal="center"/>
      <protection/>
    </xf>
    <xf numFmtId="0" fontId="2" fillId="0" borderId="0" xfId="62" applyFont="1" applyAlignment="1">
      <alignment horizontal="left"/>
      <protection/>
    </xf>
    <xf numFmtId="0" fontId="15" fillId="0" borderId="16" xfId="62" applyFont="1" applyBorder="1" applyAlignment="1">
      <alignment horizontal="center" vertical="top" wrapText="1"/>
      <protection/>
    </xf>
    <xf numFmtId="0" fontId="2" fillId="0" borderId="0" xfId="62" applyFont="1" applyAlignment="1">
      <alignment horizontal="center"/>
      <protection/>
    </xf>
    <xf numFmtId="0" fontId="0" fillId="0" borderId="0" xfId="62" applyFont="1" applyAlignment="1">
      <alignment horizontal="left"/>
      <protection/>
    </xf>
    <xf numFmtId="0" fontId="2" fillId="0" borderId="0" xfId="61" applyFont="1" applyAlignment="1">
      <alignment horizontal="right" vertical="top" wrapText="1"/>
      <protection/>
    </xf>
    <xf numFmtId="0" fontId="2" fillId="0" borderId="0" xfId="61" applyFont="1" applyAlignment="1">
      <alignment horizontal="center" vertical="top" wrapText="1"/>
      <protection/>
    </xf>
    <xf numFmtId="0" fontId="2" fillId="0" borderId="0" xfId="61" applyFont="1" applyAlignment="1">
      <alignment horizontal="left"/>
      <protection/>
    </xf>
    <xf numFmtId="0" fontId="0" fillId="0" borderId="0" xfId="61" applyFont="1">
      <alignment/>
      <protection/>
    </xf>
    <xf numFmtId="0" fontId="2" fillId="0" borderId="0" xfId="61" applyFont="1" applyAlignment="1">
      <alignment horizontal="center"/>
      <protection/>
    </xf>
    <xf numFmtId="0" fontId="10" fillId="0" borderId="0" xfId="61" applyFont="1" applyAlignment="1">
      <alignment horizontal="center"/>
      <protection/>
    </xf>
    <xf numFmtId="0" fontId="5" fillId="0" borderId="0" xfId="61" applyFont="1" applyAlignment="1">
      <alignment horizontal="center" wrapText="1"/>
      <protection/>
    </xf>
    <xf numFmtId="0" fontId="15" fillId="0" borderId="15" xfId="61" applyFont="1" applyBorder="1" applyAlignment="1">
      <alignment horizontal="right"/>
      <protection/>
    </xf>
    <xf numFmtId="0" fontId="2" fillId="0" borderId="11" xfId="61" applyFont="1" applyBorder="1" applyAlignment="1">
      <alignment horizontal="center" vertical="center"/>
      <protection/>
    </xf>
    <xf numFmtId="0" fontId="2" fillId="0" borderId="14"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22" xfId="61" applyFont="1" applyBorder="1" applyAlignment="1">
      <alignment horizontal="left"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3" xfId="58"/>
    <cellStyle name="Normal 2" xfId="59"/>
    <cellStyle name="Normal 2 2" xfId="60"/>
    <cellStyle name="Normal 3" xfId="61"/>
    <cellStyle name="Normal 3 2" xfId="62"/>
    <cellStyle name="Normal 4"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externalLink" Target="externalLinks/externalLink1.xml" /><Relationship Id="rId74" Type="http://schemas.openxmlformats.org/officeDocument/2006/relationships/externalLink" Target="externalLinks/externalLink2.xml" /><Relationship Id="rId75" Type="http://schemas.openxmlformats.org/officeDocument/2006/relationships/externalLink" Target="externalLinks/externalLink3.xml" /><Relationship Id="rId76" Type="http://schemas.openxmlformats.org/officeDocument/2006/relationships/externalLink" Target="externalLinks/externalLink4.xml" /><Relationship Id="rId7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2</xdr:row>
      <xdr:rowOff>152400</xdr:rowOff>
    </xdr:from>
    <xdr:ext cx="9267825" cy="4552950"/>
    <xdr:sp>
      <xdr:nvSpPr>
        <xdr:cNvPr id="1" name="Rectangle 1"/>
        <xdr:cNvSpPr>
          <a:spLocks/>
        </xdr:cNvSpPr>
      </xdr:nvSpPr>
      <xdr:spPr>
        <a:xfrm>
          <a:off x="85725" y="476250"/>
          <a:ext cx="9267825" cy="4552950"/>
        </a:xfrm>
        <a:prstGeom prst="rect">
          <a:avLst/>
        </a:prstGeom>
        <a:noFill/>
        <a:ln w="9525" cmpd="sng">
          <a:noFill/>
        </a:ln>
      </xdr:spPr>
      <xdr:txBody>
        <a:bodyPr vertOverflow="clip" wrap="square" lIns="91440" tIns="45720" rIns="91440" bIns="45720"/>
        <a:p>
          <a:pPr algn="ctr">
            <a:defRPr/>
          </a:pPr>
          <a:r>
            <a:rPr lang="en-US" cap="none" sz="5400" b="1" i="0" u="none" baseline="0"/>
            <a:t>Annual Work Plan &amp; Budget
</a:t>
          </a:r>
          <a:r>
            <a:rPr lang="en-US" cap="none" sz="5400" b="1" i="0" u="none" baseline="0"/>
            <a:t>2018-19
</a:t>
          </a:r>
          <a:r>
            <a:rPr lang="en-US" cap="none" sz="5400" b="1" i="0" u="none" baseline="0"/>
            <a:t>
</a:t>
          </a:r>
          <a:r>
            <a:rPr lang="en-US" cap="none" sz="4400" b="1" i="0" u="none" baseline="0"/>
            <a:t>State/UT</a:t>
          </a:r>
          <a:r>
            <a:rPr lang="en-US" cap="none" sz="4400" b="1" i="0" u="none" baseline="0"/>
            <a:t> KARNATAKA
</a:t>
          </a:r>
          <a:r>
            <a:rPr lang="en-US" cap="none" sz="4400" b="1" i="0" u="none" baseline="0"/>
            <a:t>Date of Submission    05/06/2018</a:t>
          </a:r>
          <a:r>
            <a:rPr lang="en-US" cap="none" sz="4400" b="1" i="0" u="none" baseline="0"/>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57150</xdr:rowOff>
    </xdr:from>
    <xdr:ext cx="5591175" cy="2628900"/>
    <xdr:sp>
      <xdr:nvSpPr>
        <xdr:cNvPr id="1" name="Rectangle 1"/>
        <xdr:cNvSpPr>
          <a:spLocks/>
        </xdr:cNvSpPr>
      </xdr:nvSpPr>
      <xdr:spPr>
        <a:xfrm>
          <a:off x="0" y="542925"/>
          <a:ext cx="5591175" cy="2628900"/>
        </a:xfrm>
        <a:prstGeom prst="rect">
          <a:avLst/>
        </a:prstGeom>
        <a:noFill/>
        <a:ln w="9525" cmpd="sng">
          <a:noFill/>
        </a:ln>
      </xdr:spPr>
      <xdr:txBody>
        <a:bodyPr vertOverflow="clip" wrap="square" lIns="91440" tIns="45720" rIns="91440" bIns="45720"/>
        <a:p>
          <a:pPr algn="ctr">
            <a:defRPr/>
          </a:pPr>
          <a:r>
            <a:rPr lang="en-US" cap="none" sz="5400" b="1" i="0" u="none" baseline="0"/>
            <a:t>Performance during 
</a:t>
          </a:r>
          <a:r>
            <a:rPr lang="en-US" cap="none" sz="5400" b="1" i="0" u="none" baseline="0"/>
            <a:t>2017-18</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QPR%202017-18\3nd%20QPR%202017-18%20-%20Copy\3nd%20QPR%202017-18%20Draf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esktop\QPR%202017-18\2nd%20QPR%202017-18\2nd%20QPR%202017-18%20Valu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esktop\QPR%202017-18\1st%20QPR%202017-18\1st%20QPR%202017-18%20Final%20Valu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USER\Desktop\QPR%202017-18\4th%20QPR\4th%20QPR%202017-18%20final%20value%20-%20Cop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A_cvrg (Pry)- "/>
      <sheetName val="T1A_cvrg (U Pry)-"/>
      <sheetName val="T2_FG"/>
      <sheetName val="T2A_FG "/>
      <sheetName val="T3_CC"/>
      <sheetName val="T4 (2)"/>
      <sheetName val="T4"/>
      <sheetName val="T5_MME_TA"/>
      <sheetName val="T6_KS"/>
      <sheetName val="T7_KD "/>
      <sheetName val="T8_INSP"/>
      <sheetName val="T9-SHP"/>
      <sheetName val="T10_Monitoring"/>
      <sheetName val="T11_other infra"/>
    </sheetNames>
    <sheetDataSet>
      <sheetData sheetId="6">
        <row r="15">
          <cell r="F15">
            <v>5464.65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1A_cvrg (Pry)- "/>
      <sheetName val="T1A_cvrg (U Pry)-"/>
      <sheetName val="T2_FG"/>
      <sheetName val="T2A_FG "/>
      <sheetName val="T3_CC"/>
      <sheetName val="T5_MME_TA"/>
      <sheetName val="T4"/>
      <sheetName val="T6_KS"/>
      <sheetName val="T7_KD "/>
      <sheetName val="T8_INSP"/>
      <sheetName val="T9-SHP"/>
      <sheetName val="T10_Monitoring"/>
      <sheetName val="T11_other infra"/>
    </sheetNames>
    <sheetDataSet>
      <sheetData sheetId="6">
        <row r="15">
          <cell r="F15">
            <v>6699.442133696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1A_cvrg (Pry)- "/>
      <sheetName val="T1A_cvrg (U Pry)-"/>
      <sheetName val="T1A_cvrg (Pry)-Drought"/>
      <sheetName val="T1A_cvrg (U Pry)-Drought"/>
      <sheetName val="T2A_FG "/>
      <sheetName val="T2_FG"/>
      <sheetName val="T3_CC"/>
      <sheetName val="T4"/>
      <sheetName val="T5_MME_TA"/>
      <sheetName val="T6_KS"/>
      <sheetName val="T7_KD "/>
      <sheetName val="T8_INSP"/>
      <sheetName val="T9-SHP"/>
      <sheetName val="T10_Monitoring"/>
      <sheetName val="T11_other infra"/>
      <sheetName val="Sheet1"/>
    </sheetNames>
    <sheetDataSet>
      <sheetData sheetId="7">
        <row r="15">
          <cell r="F15">
            <v>4748.681000000001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1A_cvrg (Pry)- "/>
      <sheetName val="T1A_cvrg (U Pry)-"/>
      <sheetName val="T2_FG"/>
      <sheetName val="T2A_FG "/>
      <sheetName val="T3_CC"/>
      <sheetName val="T4 (2)"/>
      <sheetName val="T5_MME_TA (2)"/>
      <sheetName val="T6_KS"/>
      <sheetName val="T7_KD "/>
      <sheetName val="T8_INSP"/>
      <sheetName val="T9-SHP"/>
      <sheetName val="T10_Monitoring"/>
      <sheetName val="T11_other infra"/>
      <sheetName val="Sheet1"/>
    </sheetNames>
    <sheetDataSet>
      <sheetData sheetId="5">
        <row r="15">
          <cell r="F15">
            <v>7237.635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SheetLayoutView="90" zoomScalePageLayoutView="0" workbookViewId="0" topLeftCell="A1">
      <selection activeCell="C30" sqref="C30"/>
    </sheetView>
  </sheetViews>
  <sheetFormatPr defaultColWidth="9.140625" defaultRowHeight="12.75"/>
  <cols>
    <col min="15" max="15" width="12.421875" style="0" customWidth="1"/>
  </cols>
  <sheetData/>
  <sheetProtection/>
  <printOptions horizontalCentered="1"/>
  <pageMargins left="0.708661417322835" right="0.708661417322835" top="0.236220472440945" bottom="0" header="0.31496062992126" footer="0.31496062992126"/>
  <pageSetup fitToHeight="1" fitToWidth="1"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59"/>
  <sheetViews>
    <sheetView zoomScaleSheetLayoutView="80" zoomScalePageLayoutView="0" workbookViewId="0" topLeftCell="A28">
      <selection activeCell="A49" sqref="A49:B49"/>
    </sheetView>
  </sheetViews>
  <sheetFormatPr defaultColWidth="9.140625" defaultRowHeight="12.75"/>
  <cols>
    <col min="1" max="1" width="5.421875" style="414" customWidth="1"/>
    <col min="2" max="2" width="24.421875" style="414" customWidth="1"/>
    <col min="3" max="3" width="15.57421875" style="414" customWidth="1"/>
    <col min="4" max="4" width="10.8515625" style="414" customWidth="1"/>
    <col min="5" max="5" width="10.7109375" style="414" customWidth="1"/>
    <col min="6" max="6" width="12.421875" style="414" customWidth="1"/>
    <col min="7" max="7" width="10.8515625" style="414" customWidth="1"/>
    <col min="8" max="8" width="11.421875" style="414" customWidth="1"/>
    <col min="9" max="9" width="10.7109375" style="414" customWidth="1"/>
    <col min="10" max="10" width="11.00390625" style="414" customWidth="1"/>
    <col min="11" max="11" width="11.8515625" style="414" customWidth="1"/>
    <col min="12" max="12" width="14.00390625" style="414" customWidth="1"/>
    <col min="13" max="13" width="15.421875" style="414" customWidth="1"/>
    <col min="14" max="14" width="18.00390625" style="414" customWidth="1"/>
    <col min="15" max="16384" width="9.140625" style="414" customWidth="1"/>
  </cols>
  <sheetData>
    <row r="1" spans="4:13" ht="12.75" customHeight="1">
      <c r="D1" s="996"/>
      <c r="E1" s="996"/>
      <c r="F1" s="996"/>
      <c r="G1" s="996"/>
      <c r="H1" s="996"/>
      <c r="I1" s="996"/>
      <c r="J1" s="996"/>
      <c r="M1" s="75" t="s">
        <v>266</v>
      </c>
    </row>
    <row r="2" spans="1:14" ht="15">
      <c r="A2" s="1078" t="s">
        <v>0</v>
      </c>
      <c r="B2" s="1078"/>
      <c r="C2" s="1078"/>
      <c r="D2" s="1078"/>
      <c r="E2" s="1078"/>
      <c r="F2" s="1078"/>
      <c r="G2" s="1078"/>
      <c r="H2" s="1078"/>
      <c r="I2" s="1078"/>
      <c r="J2" s="1078"/>
      <c r="K2" s="1078"/>
      <c r="L2" s="1078"/>
      <c r="M2" s="1078"/>
      <c r="N2" s="1078"/>
    </row>
    <row r="3" spans="1:14" ht="15.75">
      <c r="A3" s="996" t="s">
        <v>656</v>
      </c>
      <c r="B3" s="996"/>
      <c r="C3" s="996"/>
      <c r="D3" s="996"/>
      <c r="E3" s="996"/>
      <c r="F3" s="996"/>
      <c r="G3" s="996"/>
      <c r="H3" s="996"/>
      <c r="I3" s="996"/>
      <c r="J3" s="996"/>
      <c r="K3" s="996"/>
      <c r="L3" s="996"/>
      <c r="M3" s="996"/>
      <c r="N3" s="996"/>
    </row>
    <row r="4" ht="11.25" customHeight="1"/>
    <row r="5" spans="1:14" ht="15.75">
      <c r="A5" s="998" t="s">
        <v>663</v>
      </c>
      <c r="B5" s="998"/>
      <c r="C5" s="998"/>
      <c r="D5" s="998"/>
      <c r="E5" s="998"/>
      <c r="F5" s="998"/>
      <c r="G5" s="998"/>
      <c r="H5" s="998"/>
      <c r="I5" s="998"/>
      <c r="J5" s="998"/>
      <c r="K5" s="998"/>
      <c r="L5" s="998"/>
      <c r="M5" s="998"/>
      <c r="N5" s="998"/>
    </row>
    <row r="7" spans="1:14" ht="15.75">
      <c r="A7" s="1069" t="s">
        <v>936</v>
      </c>
      <c r="B7" s="1069"/>
      <c r="L7" s="1070" t="s">
        <v>826</v>
      </c>
      <c r="M7" s="1070"/>
      <c r="N7" s="1070"/>
    </row>
    <row r="8" spans="1:14" ht="15.75" customHeight="1">
      <c r="A8" s="1077" t="s">
        <v>73</v>
      </c>
      <c r="B8" s="1071" t="s">
        <v>3</v>
      </c>
      <c r="C8" s="1073" t="s">
        <v>4</v>
      </c>
      <c r="D8" s="1073"/>
      <c r="E8" s="1073"/>
      <c r="F8" s="1074"/>
      <c r="G8" s="1074"/>
      <c r="H8" s="1073" t="s">
        <v>103</v>
      </c>
      <c r="I8" s="1073"/>
      <c r="J8" s="1073"/>
      <c r="K8" s="1073"/>
      <c r="L8" s="1073"/>
      <c r="M8" s="1071" t="s">
        <v>136</v>
      </c>
      <c r="N8" s="1077" t="s">
        <v>137</v>
      </c>
    </row>
    <row r="9" spans="1:14" ht="63">
      <c r="A9" s="1077"/>
      <c r="B9" s="1072"/>
      <c r="C9" s="418" t="s">
        <v>1070</v>
      </c>
      <c r="D9" s="418" t="s">
        <v>6</v>
      </c>
      <c r="E9" s="418" t="s">
        <v>372</v>
      </c>
      <c r="F9" s="418" t="s">
        <v>101</v>
      </c>
      <c r="G9" s="418" t="s">
        <v>119</v>
      </c>
      <c r="H9" s="418" t="s">
        <v>5</v>
      </c>
      <c r="I9" s="418" t="s">
        <v>6</v>
      </c>
      <c r="J9" s="418" t="s">
        <v>372</v>
      </c>
      <c r="K9" s="419" t="s">
        <v>101</v>
      </c>
      <c r="L9" s="419" t="s">
        <v>120</v>
      </c>
      <c r="M9" s="1072"/>
      <c r="N9" s="1077"/>
    </row>
    <row r="10" spans="1:14" s="50" customFormat="1" ht="12.75">
      <c r="A10" s="47">
        <v>1</v>
      </c>
      <c r="B10" s="47">
        <v>2</v>
      </c>
      <c r="C10" s="47">
        <v>3</v>
      </c>
      <c r="D10" s="47">
        <v>4</v>
      </c>
      <c r="E10" s="47">
        <v>5</v>
      </c>
      <c r="F10" s="47">
        <v>6</v>
      </c>
      <c r="G10" s="47">
        <v>7</v>
      </c>
      <c r="H10" s="47">
        <v>8</v>
      </c>
      <c r="I10" s="47">
        <v>9</v>
      </c>
      <c r="J10" s="47">
        <v>10</v>
      </c>
      <c r="K10" s="101">
        <v>11</v>
      </c>
      <c r="L10" s="443">
        <v>12</v>
      </c>
      <c r="M10" s="443">
        <v>13</v>
      </c>
      <c r="N10" s="101">
        <v>14</v>
      </c>
    </row>
    <row r="11" spans="1:14" s="11" customFormat="1" ht="15.75">
      <c r="A11" s="418">
        <v>1</v>
      </c>
      <c r="B11" s="423" t="s">
        <v>866</v>
      </c>
      <c r="C11" s="433">
        <v>76</v>
      </c>
      <c r="D11" s="433">
        <v>129</v>
      </c>
      <c r="E11" s="433">
        <v>0</v>
      </c>
      <c r="F11" s="433">
        <v>0</v>
      </c>
      <c r="G11" s="433">
        <f>SUM(C11:F11)</f>
        <v>205</v>
      </c>
      <c r="H11" s="433">
        <v>70</v>
      </c>
      <c r="I11" s="433">
        <v>129</v>
      </c>
      <c r="J11" s="433">
        <v>0</v>
      </c>
      <c r="K11" s="433">
        <v>0</v>
      </c>
      <c r="L11" s="433">
        <v>199</v>
      </c>
      <c r="M11" s="418">
        <v>0</v>
      </c>
      <c r="N11" s="392"/>
    </row>
    <row r="12" spans="1:14" s="11" customFormat="1" ht="15.75">
      <c r="A12" s="418">
        <v>2</v>
      </c>
      <c r="B12" s="423" t="s">
        <v>867</v>
      </c>
      <c r="C12" s="433">
        <v>109</v>
      </c>
      <c r="D12" s="433">
        <v>152</v>
      </c>
      <c r="E12" s="433">
        <v>0</v>
      </c>
      <c r="F12" s="433">
        <v>0</v>
      </c>
      <c r="G12" s="433">
        <f aca="true" t="shared" si="0" ref="G12:G45">SUM(C12:F12)</f>
        <v>261</v>
      </c>
      <c r="H12" s="433">
        <v>95</v>
      </c>
      <c r="I12" s="433">
        <v>152</v>
      </c>
      <c r="J12" s="433">
        <v>0</v>
      </c>
      <c r="K12" s="433">
        <v>0</v>
      </c>
      <c r="L12" s="433">
        <v>247</v>
      </c>
      <c r="M12" s="418">
        <v>0</v>
      </c>
      <c r="N12" s="392"/>
    </row>
    <row r="13" spans="1:14" s="11" customFormat="1" ht="15.75">
      <c r="A13" s="418">
        <v>3</v>
      </c>
      <c r="B13" s="423" t="s">
        <v>868</v>
      </c>
      <c r="C13" s="433">
        <v>120</v>
      </c>
      <c r="D13" s="433">
        <v>206</v>
      </c>
      <c r="E13" s="433">
        <v>0</v>
      </c>
      <c r="F13" s="433">
        <v>0</v>
      </c>
      <c r="G13" s="433">
        <f t="shared" si="0"/>
        <v>326</v>
      </c>
      <c r="H13" s="433">
        <v>115</v>
      </c>
      <c r="I13" s="433">
        <v>206</v>
      </c>
      <c r="J13" s="433">
        <v>0</v>
      </c>
      <c r="K13" s="433">
        <v>0</v>
      </c>
      <c r="L13" s="433">
        <v>321</v>
      </c>
      <c r="M13" s="418">
        <v>0</v>
      </c>
      <c r="N13" s="392"/>
    </row>
    <row r="14" spans="1:14" s="11" customFormat="1" ht="15.75">
      <c r="A14" s="418">
        <v>4</v>
      </c>
      <c r="B14" s="423" t="s">
        <v>869</v>
      </c>
      <c r="C14" s="434">
        <v>159</v>
      </c>
      <c r="D14" s="434">
        <v>200</v>
      </c>
      <c r="E14" s="434">
        <v>0</v>
      </c>
      <c r="F14" s="434">
        <v>0</v>
      </c>
      <c r="G14" s="433">
        <f t="shared" si="0"/>
        <v>359</v>
      </c>
      <c r="H14" s="434">
        <v>154</v>
      </c>
      <c r="I14" s="434">
        <v>200</v>
      </c>
      <c r="J14" s="434">
        <v>0</v>
      </c>
      <c r="K14" s="434">
        <v>0</v>
      </c>
      <c r="L14" s="433">
        <v>354</v>
      </c>
      <c r="M14" s="418">
        <v>0</v>
      </c>
      <c r="N14" s="392"/>
    </row>
    <row r="15" spans="1:14" s="11" customFormat="1" ht="15.75">
      <c r="A15" s="418">
        <v>5</v>
      </c>
      <c r="B15" s="423" t="s">
        <v>870</v>
      </c>
      <c r="C15" s="433">
        <v>161</v>
      </c>
      <c r="D15" s="433">
        <v>148</v>
      </c>
      <c r="E15" s="433">
        <v>0</v>
      </c>
      <c r="F15" s="433">
        <v>0</v>
      </c>
      <c r="G15" s="433">
        <f t="shared" si="0"/>
        <v>309</v>
      </c>
      <c r="H15" s="433">
        <v>155</v>
      </c>
      <c r="I15" s="433">
        <v>148</v>
      </c>
      <c r="J15" s="433">
        <v>0</v>
      </c>
      <c r="K15" s="433">
        <v>0</v>
      </c>
      <c r="L15" s="433">
        <v>303</v>
      </c>
      <c r="M15" s="418">
        <v>0</v>
      </c>
      <c r="N15" s="392"/>
    </row>
    <row r="16" spans="1:14" s="11" customFormat="1" ht="15.75">
      <c r="A16" s="418">
        <v>6</v>
      </c>
      <c r="B16" s="423" t="s">
        <v>871</v>
      </c>
      <c r="C16" s="435">
        <v>63</v>
      </c>
      <c r="D16" s="435">
        <v>49</v>
      </c>
      <c r="E16" s="435">
        <v>0</v>
      </c>
      <c r="F16" s="435">
        <v>0</v>
      </c>
      <c r="G16" s="433">
        <f t="shared" si="0"/>
        <v>112</v>
      </c>
      <c r="H16" s="435">
        <v>60</v>
      </c>
      <c r="I16" s="435">
        <v>49</v>
      </c>
      <c r="J16" s="435">
        <v>0</v>
      </c>
      <c r="K16" s="435">
        <v>0</v>
      </c>
      <c r="L16" s="433">
        <v>109</v>
      </c>
      <c r="M16" s="418">
        <v>0</v>
      </c>
      <c r="N16" s="392"/>
    </row>
    <row r="17" spans="1:14" s="11" customFormat="1" ht="15.75">
      <c r="A17" s="418">
        <v>7</v>
      </c>
      <c r="B17" s="423" t="s">
        <v>872</v>
      </c>
      <c r="C17" s="433">
        <v>111</v>
      </c>
      <c r="D17" s="433">
        <v>76</v>
      </c>
      <c r="E17" s="433">
        <v>0</v>
      </c>
      <c r="F17" s="433">
        <v>0</v>
      </c>
      <c r="G17" s="433">
        <f t="shared" si="0"/>
        <v>187</v>
      </c>
      <c r="H17" s="433">
        <v>108</v>
      </c>
      <c r="I17" s="433">
        <v>76</v>
      </c>
      <c r="J17" s="433">
        <v>0</v>
      </c>
      <c r="K17" s="433">
        <v>0</v>
      </c>
      <c r="L17" s="433">
        <v>184</v>
      </c>
      <c r="M17" s="418">
        <v>0</v>
      </c>
      <c r="N17" s="392"/>
    </row>
    <row r="18" spans="1:14" s="11" customFormat="1" ht="15.75">
      <c r="A18" s="418">
        <v>8</v>
      </c>
      <c r="B18" s="423" t="s">
        <v>873</v>
      </c>
      <c r="C18" s="433">
        <v>129</v>
      </c>
      <c r="D18" s="433">
        <v>58</v>
      </c>
      <c r="E18" s="433">
        <v>0</v>
      </c>
      <c r="F18" s="433">
        <v>0</v>
      </c>
      <c r="G18" s="433">
        <f t="shared" si="0"/>
        <v>187</v>
      </c>
      <c r="H18" s="433">
        <v>125</v>
      </c>
      <c r="I18" s="433">
        <v>58</v>
      </c>
      <c r="J18" s="433">
        <v>0</v>
      </c>
      <c r="K18" s="433">
        <v>0</v>
      </c>
      <c r="L18" s="433">
        <v>183</v>
      </c>
      <c r="M18" s="418">
        <v>0</v>
      </c>
      <c r="N18" s="392"/>
    </row>
    <row r="19" spans="1:14" s="11" customFormat="1" ht="15.75">
      <c r="A19" s="418">
        <v>9</v>
      </c>
      <c r="B19" s="423" t="s">
        <v>874</v>
      </c>
      <c r="C19" s="433">
        <v>118</v>
      </c>
      <c r="D19" s="433">
        <v>46</v>
      </c>
      <c r="E19" s="433">
        <v>0</v>
      </c>
      <c r="F19" s="433">
        <v>0</v>
      </c>
      <c r="G19" s="433">
        <f t="shared" si="0"/>
        <v>164</v>
      </c>
      <c r="H19" s="433">
        <v>114</v>
      </c>
      <c r="I19" s="433">
        <v>46</v>
      </c>
      <c r="J19" s="433">
        <v>0</v>
      </c>
      <c r="K19" s="433">
        <v>0</v>
      </c>
      <c r="L19" s="433">
        <v>160</v>
      </c>
      <c r="M19" s="418">
        <v>0</v>
      </c>
      <c r="N19" s="392"/>
    </row>
    <row r="20" spans="1:14" s="11" customFormat="1" ht="15.75">
      <c r="A20" s="418">
        <v>10</v>
      </c>
      <c r="B20" s="423" t="s">
        <v>875</v>
      </c>
      <c r="C20" s="433">
        <v>139</v>
      </c>
      <c r="D20" s="433">
        <v>210</v>
      </c>
      <c r="E20" s="433">
        <v>0</v>
      </c>
      <c r="F20" s="433">
        <v>0</v>
      </c>
      <c r="G20" s="433">
        <f t="shared" si="0"/>
        <v>349</v>
      </c>
      <c r="H20" s="433">
        <v>133</v>
      </c>
      <c r="I20" s="433">
        <v>210</v>
      </c>
      <c r="J20" s="433">
        <v>0</v>
      </c>
      <c r="K20" s="433">
        <v>0</v>
      </c>
      <c r="L20" s="433">
        <v>343</v>
      </c>
      <c r="M20" s="418">
        <v>0</v>
      </c>
      <c r="N20" s="392"/>
    </row>
    <row r="21" spans="1:14" s="11" customFormat="1" ht="15.75">
      <c r="A21" s="418">
        <v>11</v>
      </c>
      <c r="B21" s="423" t="s">
        <v>876</v>
      </c>
      <c r="C21" s="433">
        <v>100</v>
      </c>
      <c r="D21" s="433">
        <v>104</v>
      </c>
      <c r="E21" s="433">
        <v>0</v>
      </c>
      <c r="F21" s="433">
        <v>0</v>
      </c>
      <c r="G21" s="433">
        <f t="shared" si="0"/>
        <v>204</v>
      </c>
      <c r="H21" s="433">
        <v>97</v>
      </c>
      <c r="I21" s="433">
        <v>104</v>
      </c>
      <c r="J21" s="433">
        <v>0</v>
      </c>
      <c r="K21" s="433">
        <v>0</v>
      </c>
      <c r="L21" s="433">
        <v>201</v>
      </c>
      <c r="M21" s="418">
        <v>0</v>
      </c>
      <c r="N21" s="392"/>
    </row>
    <row r="22" spans="1:14" s="11" customFormat="1" ht="15.75">
      <c r="A22" s="418">
        <v>12</v>
      </c>
      <c r="B22" s="423" t="s">
        <v>877</v>
      </c>
      <c r="C22" s="433">
        <v>225</v>
      </c>
      <c r="D22" s="433">
        <v>137</v>
      </c>
      <c r="E22" s="433">
        <v>0</v>
      </c>
      <c r="F22" s="433">
        <v>0</v>
      </c>
      <c r="G22" s="433">
        <f t="shared" si="0"/>
        <v>362</v>
      </c>
      <c r="H22" s="433">
        <v>220</v>
      </c>
      <c r="I22" s="433">
        <v>137</v>
      </c>
      <c r="J22" s="433">
        <v>0</v>
      </c>
      <c r="K22" s="433">
        <v>0</v>
      </c>
      <c r="L22" s="433">
        <v>357</v>
      </c>
      <c r="M22" s="418">
        <v>0</v>
      </c>
      <c r="N22" s="392"/>
    </row>
    <row r="23" spans="1:14" s="11" customFormat="1" ht="15.75">
      <c r="A23" s="418">
        <v>13</v>
      </c>
      <c r="B23" s="423" t="s">
        <v>878</v>
      </c>
      <c r="C23" s="434">
        <v>222</v>
      </c>
      <c r="D23" s="434">
        <v>97</v>
      </c>
      <c r="E23" s="434">
        <v>0</v>
      </c>
      <c r="F23" s="434">
        <v>0</v>
      </c>
      <c r="G23" s="433">
        <f t="shared" si="0"/>
        <v>319</v>
      </c>
      <c r="H23" s="434">
        <v>220</v>
      </c>
      <c r="I23" s="434">
        <v>97</v>
      </c>
      <c r="J23" s="434">
        <v>0</v>
      </c>
      <c r="K23" s="434">
        <v>0</v>
      </c>
      <c r="L23" s="433">
        <v>317</v>
      </c>
      <c r="M23" s="418">
        <v>0</v>
      </c>
      <c r="N23" s="392"/>
    </row>
    <row r="24" spans="1:14" s="11" customFormat="1" ht="15.75">
      <c r="A24" s="418">
        <v>14</v>
      </c>
      <c r="B24" s="423" t="s">
        <v>879</v>
      </c>
      <c r="C24" s="433">
        <v>91</v>
      </c>
      <c r="D24" s="433">
        <v>56</v>
      </c>
      <c r="E24" s="433">
        <v>0</v>
      </c>
      <c r="F24" s="433">
        <v>0</v>
      </c>
      <c r="G24" s="433">
        <f t="shared" si="0"/>
        <v>147</v>
      </c>
      <c r="H24" s="433">
        <v>89</v>
      </c>
      <c r="I24" s="433">
        <v>56</v>
      </c>
      <c r="J24" s="433">
        <v>0</v>
      </c>
      <c r="K24" s="433">
        <v>0</v>
      </c>
      <c r="L24" s="433">
        <v>145</v>
      </c>
      <c r="M24" s="418">
        <v>0</v>
      </c>
      <c r="N24" s="392"/>
    </row>
    <row r="25" spans="1:14" s="11" customFormat="1" ht="15.75">
      <c r="A25" s="418">
        <v>15</v>
      </c>
      <c r="B25" s="423" t="s">
        <v>880</v>
      </c>
      <c r="C25" s="433">
        <v>49</v>
      </c>
      <c r="D25" s="433">
        <v>48</v>
      </c>
      <c r="E25" s="433">
        <v>0</v>
      </c>
      <c r="F25" s="433">
        <v>0</v>
      </c>
      <c r="G25" s="433">
        <f t="shared" si="0"/>
        <v>97</v>
      </c>
      <c r="H25" s="433">
        <v>46</v>
      </c>
      <c r="I25" s="433">
        <v>48</v>
      </c>
      <c r="J25" s="433">
        <v>0</v>
      </c>
      <c r="K25" s="433">
        <v>0</v>
      </c>
      <c r="L25" s="433">
        <v>94</v>
      </c>
      <c r="M25" s="418">
        <v>0</v>
      </c>
      <c r="N25" s="392"/>
    </row>
    <row r="26" spans="1:14" s="11" customFormat="1" ht="15.75">
      <c r="A26" s="418">
        <v>16</v>
      </c>
      <c r="B26" s="423" t="s">
        <v>881</v>
      </c>
      <c r="C26" s="434">
        <v>255</v>
      </c>
      <c r="D26" s="434">
        <v>134</v>
      </c>
      <c r="E26" s="434">
        <v>0</v>
      </c>
      <c r="F26" s="434">
        <v>1</v>
      </c>
      <c r="G26" s="433">
        <f t="shared" si="0"/>
        <v>390</v>
      </c>
      <c r="H26" s="434">
        <v>250</v>
      </c>
      <c r="I26" s="434">
        <v>134</v>
      </c>
      <c r="J26" s="434">
        <v>0</v>
      </c>
      <c r="K26" s="434">
        <v>1</v>
      </c>
      <c r="L26" s="433">
        <v>385</v>
      </c>
      <c r="M26" s="418">
        <v>0</v>
      </c>
      <c r="N26" s="392"/>
    </row>
    <row r="27" spans="1:14" s="11" customFormat="1" ht="15.75">
      <c r="A27" s="418">
        <v>17</v>
      </c>
      <c r="B27" s="423" t="s">
        <v>882</v>
      </c>
      <c r="C27" s="433">
        <v>118</v>
      </c>
      <c r="D27" s="433">
        <v>109</v>
      </c>
      <c r="E27" s="433">
        <v>0</v>
      </c>
      <c r="F27" s="433">
        <v>0</v>
      </c>
      <c r="G27" s="433">
        <f t="shared" si="0"/>
        <v>227</v>
      </c>
      <c r="H27" s="433">
        <v>114</v>
      </c>
      <c r="I27" s="433">
        <v>109</v>
      </c>
      <c r="J27" s="433">
        <v>0</v>
      </c>
      <c r="K27" s="433">
        <v>0</v>
      </c>
      <c r="L27" s="433">
        <v>223</v>
      </c>
      <c r="M27" s="418">
        <v>0</v>
      </c>
      <c r="N27" s="392"/>
    </row>
    <row r="28" spans="1:14" s="11" customFormat="1" ht="15.75">
      <c r="A28" s="424">
        <v>18</v>
      </c>
      <c r="B28" s="425" t="s">
        <v>883</v>
      </c>
      <c r="C28" s="436">
        <v>166</v>
      </c>
      <c r="D28" s="436">
        <v>125</v>
      </c>
      <c r="E28" s="433">
        <v>0</v>
      </c>
      <c r="F28" s="433">
        <v>0</v>
      </c>
      <c r="G28" s="433">
        <f t="shared" si="0"/>
        <v>291</v>
      </c>
      <c r="H28" s="436">
        <v>160</v>
      </c>
      <c r="I28" s="436">
        <v>125</v>
      </c>
      <c r="J28" s="433">
        <v>0</v>
      </c>
      <c r="K28" s="433">
        <v>0</v>
      </c>
      <c r="L28" s="433">
        <v>285</v>
      </c>
      <c r="M28" s="418">
        <v>0</v>
      </c>
      <c r="N28" s="392"/>
    </row>
    <row r="29" spans="1:14" s="11" customFormat="1" ht="15.75">
      <c r="A29" s="418">
        <v>19</v>
      </c>
      <c r="B29" s="423" t="s">
        <v>884</v>
      </c>
      <c r="C29" s="437">
        <v>106</v>
      </c>
      <c r="D29" s="437">
        <v>79</v>
      </c>
      <c r="E29" s="437">
        <v>0</v>
      </c>
      <c r="F29" s="437">
        <v>0</v>
      </c>
      <c r="G29" s="433">
        <f t="shared" si="0"/>
        <v>185</v>
      </c>
      <c r="H29" s="437">
        <v>104</v>
      </c>
      <c r="I29" s="437">
        <v>79</v>
      </c>
      <c r="J29" s="437">
        <v>0</v>
      </c>
      <c r="K29" s="437">
        <v>0</v>
      </c>
      <c r="L29" s="433">
        <v>183</v>
      </c>
      <c r="M29" s="418">
        <v>0</v>
      </c>
      <c r="N29" s="392"/>
    </row>
    <row r="30" spans="1:14" s="11" customFormat="1" ht="15.75">
      <c r="A30" s="424">
        <v>20</v>
      </c>
      <c r="B30" s="425" t="s">
        <v>885</v>
      </c>
      <c r="C30" s="434">
        <v>94</v>
      </c>
      <c r="D30" s="434">
        <v>121</v>
      </c>
      <c r="E30" s="434">
        <v>0</v>
      </c>
      <c r="F30" s="434">
        <v>0</v>
      </c>
      <c r="G30" s="433">
        <f t="shared" si="0"/>
        <v>215</v>
      </c>
      <c r="H30" s="434">
        <v>91</v>
      </c>
      <c r="I30" s="434">
        <v>121</v>
      </c>
      <c r="J30" s="434">
        <v>0</v>
      </c>
      <c r="K30" s="434">
        <v>0</v>
      </c>
      <c r="L30" s="433">
        <v>212</v>
      </c>
      <c r="M30" s="418">
        <v>0</v>
      </c>
      <c r="N30" s="392"/>
    </row>
    <row r="31" spans="1:14" s="11" customFormat="1" ht="15.75">
      <c r="A31" s="418">
        <v>21</v>
      </c>
      <c r="B31" s="423" t="s">
        <v>886</v>
      </c>
      <c r="C31" s="433">
        <v>45</v>
      </c>
      <c r="D31" s="433">
        <v>89</v>
      </c>
      <c r="E31" s="433">
        <v>0</v>
      </c>
      <c r="F31" s="433">
        <v>0</v>
      </c>
      <c r="G31" s="433">
        <f t="shared" si="0"/>
        <v>134</v>
      </c>
      <c r="H31" s="433">
        <v>43</v>
      </c>
      <c r="I31" s="433">
        <v>89</v>
      </c>
      <c r="J31" s="433">
        <v>0</v>
      </c>
      <c r="K31" s="433">
        <v>0</v>
      </c>
      <c r="L31" s="433">
        <v>132</v>
      </c>
      <c r="M31" s="418">
        <v>0</v>
      </c>
      <c r="N31" s="392"/>
    </row>
    <row r="32" spans="1:14" s="11" customFormat="1" ht="15.75">
      <c r="A32" s="418">
        <v>22</v>
      </c>
      <c r="B32" s="423" t="s">
        <v>887</v>
      </c>
      <c r="C32" s="433">
        <v>69</v>
      </c>
      <c r="D32" s="433">
        <v>59</v>
      </c>
      <c r="E32" s="433">
        <v>0</v>
      </c>
      <c r="F32" s="433">
        <v>0</v>
      </c>
      <c r="G32" s="433">
        <f t="shared" si="0"/>
        <v>128</v>
      </c>
      <c r="H32" s="433">
        <v>67</v>
      </c>
      <c r="I32" s="433">
        <v>59</v>
      </c>
      <c r="J32" s="433">
        <v>0</v>
      </c>
      <c r="K32" s="433">
        <v>0</v>
      </c>
      <c r="L32" s="433">
        <v>126</v>
      </c>
      <c r="M32" s="418">
        <v>0</v>
      </c>
      <c r="N32" s="392"/>
    </row>
    <row r="33" spans="1:14" s="11" customFormat="1" ht="15.75">
      <c r="A33" s="418">
        <v>23</v>
      </c>
      <c r="B33" s="423" t="s">
        <v>888</v>
      </c>
      <c r="C33" s="438">
        <v>145</v>
      </c>
      <c r="D33" s="438">
        <v>157</v>
      </c>
      <c r="E33" s="438">
        <v>0</v>
      </c>
      <c r="F33" s="438">
        <v>0</v>
      </c>
      <c r="G33" s="433">
        <f t="shared" si="0"/>
        <v>302</v>
      </c>
      <c r="H33" s="438">
        <v>131</v>
      </c>
      <c r="I33" s="438">
        <v>157</v>
      </c>
      <c r="J33" s="438">
        <v>0</v>
      </c>
      <c r="K33" s="438">
        <v>0</v>
      </c>
      <c r="L33" s="433">
        <v>288</v>
      </c>
      <c r="M33" s="418">
        <v>0</v>
      </c>
      <c r="N33" s="392"/>
    </row>
    <row r="34" spans="1:14" s="11" customFormat="1" ht="15.75">
      <c r="A34" s="418">
        <v>24</v>
      </c>
      <c r="B34" s="423" t="s">
        <v>889</v>
      </c>
      <c r="C34" s="433">
        <v>94</v>
      </c>
      <c r="D34" s="433">
        <v>97</v>
      </c>
      <c r="E34" s="433">
        <v>0</v>
      </c>
      <c r="F34" s="433">
        <v>0</v>
      </c>
      <c r="G34" s="433">
        <f t="shared" si="0"/>
        <v>191</v>
      </c>
      <c r="H34" s="433">
        <v>88</v>
      </c>
      <c r="I34" s="433">
        <v>97</v>
      </c>
      <c r="J34" s="433">
        <v>0</v>
      </c>
      <c r="K34" s="433">
        <v>0</v>
      </c>
      <c r="L34" s="433">
        <v>185</v>
      </c>
      <c r="M34" s="418">
        <v>0</v>
      </c>
      <c r="N34" s="392"/>
    </row>
    <row r="35" spans="1:14" s="11" customFormat="1" ht="15.75">
      <c r="A35" s="418">
        <v>25</v>
      </c>
      <c r="B35" s="423" t="s">
        <v>890</v>
      </c>
      <c r="C35" s="433">
        <v>133</v>
      </c>
      <c r="D35" s="433">
        <v>222</v>
      </c>
      <c r="E35" s="433">
        <v>0</v>
      </c>
      <c r="F35" s="433">
        <v>0</v>
      </c>
      <c r="G35" s="433">
        <f t="shared" si="0"/>
        <v>355</v>
      </c>
      <c r="H35" s="433">
        <v>126</v>
      </c>
      <c r="I35" s="433">
        <v>222</v>
      </c>
      <c r="J35" s="433">
        <v>0</v>
      </c>
      <c r="K35" s="433">
        <v>0</v>
      </c>
      <c r="L35" s="433">
        <v>348</v>
      </c>
      <c r="M35" s="418">
        <v>0</v>
      </c>
      <c r="N35" s="392"/>
    </row>
    <row r="36" spans="1:14" s="11" customFormat="1" ht="15.75">
      <c r="A36" s="418">
        <v>26</v>
      </c>
      <c r="B36" s="423" t="s">
        <v>891</v>
      </c>
      <c r="C36" s="433">
        <v>156</v>
      </c>
      <c r="D36" s="433">
        <v>155</v>
      </c>
      <c r="E36" s="433">
        <v>0</v>
      </c>
      <c r="F36" s="433">
        <v>0</v>
      </c>
      <c r="G36" s="433">
        <f t="shared" si="0"/>
        <v>311</v>
      </c>
      <c r="H36" s="433">
        <v>149</v>
      </c>
      <c r="I36" s="433">
        <v>155</v>
      </c>
      <c r="J36" s="433">
        <v>0</v>
      </c>
      <c r="K36" s="433">
        <v>0</v>
      </c>
      <c r="L36" s="433">
        <v>304</v>
      </c>
      <c r="M36" s="418">
        <v>0</v>
      </c>
      <c r="N36" s="392"/>
    </row>
    <row r="37" spans="1:14" s="11" customFormat="1" ht="15.75">
      <c r="A37" s="418">
        <v>27</v>
      </c>
      <c r="B37" s="423" t="s">
        <v>892</v>
      </c>
      <c r="C37" s="433">
        <v>159</v>
      </c>
      <c r="D37" s="433">
        <v>121</v>
      </c>
      <c r="E37" s="433">
        <v>0</v>
      </c>
      <c r="F37" s="433">
        <v>0</v>
      </c>
      <c r="G37" s="433">
        <f t="shared" si="0"/>
        <v>280</v>
      </c>
      <c r="H37" s="433">
        <v>150</v>
      </c>
      <c r="I37" s="433">
        <v>121</v>
      </c>
      <c r="J37" s="433">
        <v>0</v>
      </c>
      <c r="K37" s="433">
        <v>0</v>
      </c>
      <c r="L37" s="433">
        <v>271</v>
      </c>
      <c r="M37" s="418">
        <v>0</v>
      </c>
      <c r="N37" s="392"/>
    </row>
    <row r="38" spans="1:14" s="11" customFormat="1" ht="15.75">
      <c r="A38" s="418">
        <v>28</v>
      </c>
      <c r="B38" s="423" t="s">
        <v>893</v>
      </c>
      <c r="C38" s="433">
        <v>127</v>
      </c>
      <c r="D38" s="433">
        <v>204</v>
      </c>
      <c r="E38" s="433">
        <v>0</v>
      </c>
      <c r="F38" s="433">
        <v>0</v>
      </c>
      <c r="G38" s="433">
        <f t="shared" si="0"/>
        <v>331</v>
      </c>
      <c r="H38" s="433">
        <v>123</v>
      </c>
      <c r="I38" s="433">
        <v>204</v>
      </c>
      <c r="J38" s="433">
        <v>0</v>
      </c>
      <c r="K38" s="433">
        <v>0</v>
      </c>
      <c r="L38" s="433">
        <v>327</v>
      </c>
      <c r="M38" s="418">
        <v>0</v>
      </c>
      <c r="N38" s="392"/>
    </row>
    <row r="39" spans="1:14" s="11" customFormat="1" ht="15.75">
      <c r="A39" s="418">
        <v>29</v>
      </c>
      <c r="B39" s="423" t="s">
        <v>894</v>
      </c>
      <c r="C39" s="439">
        <v>162</v>
      </c>
      <c r="D39" s="439">
        <v>137</v>
      </c>
      <c r="E39" s="433">
        <v>0</v>
      </c>
      <c r="F39" s="433">
        <v>0</v>
      </c>
      <c r="G39" s="433">
        <f t="shared" si="0"/>
        <v>299</v>
      </c>
      <c r="H39" s="439">
        <v>152</v>
      </c>
      <c r="I39" s="439">
        <v>137</v>
      </c>
      <c r="J39" s="433">
        <v>0</v>
      </c>
      <c r="K39" s="433">
        <v>0</v>
      </c>
      <c r="L39" s="433">
        <v>289</v>
      </c>
      <c r="M39" s="418">
        <v>0</v>
      </c>
      <c r="N39" s="392"/>
    </row>
    <row r="40" spans="1:14" s="11" customFormat="1" ht="15.75">
      <c r="A40" s="418">
        <v>30</v>
      </c>
      <c r="B40" s="423" t="s">
        <v>895</v>
      </c>
      <c r="C40" s="433">
        <v>173</v>
      </c>
      <c r="D40" s="433">
        <v>89</v>
      </c>
      <c r="E40" s="433">
        <v>0</v>
      </c>
      <c r="F40" s="433">
        <v>0</v>
      </c>
      <c r="G40" s="433">
        <f t="shared" si="0"/>
        <v>262</v>
      </c>
      <c r="H40" s="433">
        <v>168</v>
      </c>
      <c r="I40" s="433">
        <v>89</v>
      </c>
      <c r="J40" s="433">
        <v>0</v>
      </c>
      <c r="K40" s="433">
        <v>0</v>
      </c>
      <c r="L40" s="433">
        <v>257</v>
      </c>
      <c r="M40" s="418">
        <v>0</v>
      </c>
      <c r="N40" s="392"/>
    </row>
    <row r="41" spans="1:14" s="11" customFormat="1" ht="15.75">
      <c r="A41" s="418">
        <v>31</v>
      </c>
      <c r="B41" s="423" t="s">
        <v>896</v>
      </c>
      <c r="C41" s="433">
        <v>276</v>
      </c>
      <c r="D41" s="433">
        <v>116</v>
      </c>
      <c r="E41" s="433">
        <v>0</v>
      </c>
      <c r="F41" s="433">
        <v>0</v>
      </c>
      <c r="G41" s="433">
        <f t="shared" si="0"/>
        <v>392</v>
      </c>
      <c r="H41" s="433">
        <v>256</v>
      </c>
      <c r="I41" s="433">
        <v>116</v>
      </c>
      <c r="J41" s="433">
        <v>0</v>
      </c>
      <c r="K41" s="433">
        <v>0</v>
      </c>
      <c r="L41" s="433">
        <v>372</v>
      </c>
      <c r="M41" s="418">
        <v>0</v>
      </c>
      <c r="N41" s="392"/>
    </row>
    <row r="42" spans="1:14" s="11" customFormat="1" ht="15.75">
      <c r="A42" s="418">
        <v>32</v>
      </c>
      <c r="B42" s="423" t="s">
        <v>897</v>
      </c>
      <c r="C42" s="433">
        <v>145</v>
      </c>
      <c r="D42" s="433">
        <v>33</v>
      </c>
      <c r="E42" s="433">
        <v>0</v>
      </c>
      <c r="F42" s="433">
        <v>0</v>
      </c>
      <c r="G42" s="433">
        <f t="shared" si="0"/>
        <v>178</v>
      </c>
      <c r="H42" s="433">
        <v>137</v>
      </c>
      <c r="I42" s="433">
        <v>33</v>
      </c>
      <c r="J42" s="433">
        <v>0</v>
      </c>
      <c r="K42" s="433">
        <v>0</v>
      </c>
      <c r="L42" s="433">
        <v>170</v>
      </c>
      <c r="M42" s="418">
        <v>0</v>
      </c>
      <c r="N42" s="392"/>
    </row>
    <row r="43" spans="1:14" ht="15.75">
      <c r="A43" s="418">
        <v>33</v>
      </c>
      <c r="B43" s="423" t="s">
        <v>898</v>
      </c>
      <c r="C43" s="440">
        <v>176</v>
      </c>
      <c r="D43" s="440">
        <v>33</v>
      </c>
      <c r="E43" s="440">
        <v>0</v>
      </c>
      <c r="F43" s="440">
        <v>0</v>
      </c>
      <c r="G43" s="433">
        <f t="shared" si="0"/>
        <v>209</v>
      </c>
      <c r="H43" s="440">
        <v>166</v>
      </c>
      <c r="I43" s="440">
        <v>33</v>
      </c>
      <c r="J43" s="440">
        <v>0</v>
      </c>
      <c r="K43" s="440">
        <v>0</v>
      </c>
      <c r="L43" s="433">
        <v>199</v>
      </c>
      <c r="M43" s="418">
        <v>0</v>
      </c>
      <c r="N43" s="308"/>
    </row>
    <row r="44" spans="1:14" ht="15.75">
      <c r="A44" s="418">
        <v>34</v>
      </c>
      <c r="B44" s="423" t="s">
        <v>899</v>
      </c>
      <c r="C44" s="433">
        <v>121</v>
      </c>
      <c r="D44" s="433">
        <v>17</v>
      </c>
      <c r="E44" s="433">
        <v>0</v>
      </c>
      <c r="F44" s="433">
        <v>0</v>
      </c>
      <c r="G44" s="433">
        <f t="shared" si="0"/>
        <v>138</v>
      </c>
      <c r="H44" s="433">
        <v>116</v>
      </c>
      <c r="I44" s="433">
        <v>17</v>
      </c>
      <c r="J44" s="433">
        <v>0</v>
      </c>
      <c r="K44" s="433">
        <v>0</v>
      </c>
      <c r="L44" s="433">
        <v>133</v>
      </c>
      <c r="M44" s="418">
        <v>0</v>
      </c>
      <c r="N44" s="308"/>
    </row>
    <row r="45" spans="1:14" ht="15.75">
      <c r="A45" s="1064" t="s">
        <v>900</v>
      </c>
      <c r="B45" s="1065"/>
      <c r="C45" s="432">
        <v>4592</v>
      </c>
      <c r="D45" s="432">
        <v>3813</v>
      </c>
      <c r="E45" s="432">
        <v>0</v>
      </c>
      <c r="F45" s="432">
        <v>1</v>
      </c>
      <c r="G45" s="441">
        <f t="shared" si="0"/>
        <v>8406</v>
      </c>
      <c r="H45" s="432">
        <v>4392</v>
      </c>
      <c r="I45" s="432">
        <v>3813</v>
      </c>
      <c r="J45" s="432">
        <v>0</v>
      </c>
      <c r="K45" s="432">
        <v>1</v>
      </c>
      <c r="L45" s="441">
        <v>8206</v>
      </c>
      <c r="M45" s="418">
        <v>0</v>
      </c>
      <c r="N45" s="87"/>
    </row>
    <row r="46" spans="1:14" ht="15.75">
      <c r="A46" s="426"/>
      <c r="B46" s="420"/>
      <c r="C46" s="420"/>
      <c r="D46" s="420"/>
      <c r="E46" s="420"/>
      <c r="F46" s="420"/>
      <c r="G46" s="420"/>
      <c r="H46" s="420"/>
      <c r="I46" s="420"/>
      <c r="J46" s="420"/>
      <c r="K46" s="420"/>
      <c r="L46" s="420"/>
      <c r="M46" s="420"/>
      <c r="N46" s="420"/>
    </row>
    <row r="47" spans="1:14" ht="18" customHeight="1">
      <c r="A47" s="1083" t="s">
        <v>1123</v>
      </c>
      <c r="B47" s="1083"/>
      <c r="C47" s="1083"/>
      <c r="D47" s="1083"/>
      <c r="E47" s="1083"/>
      <c r="F47" s="1083"/>
      <c r="G47" s="1083"/>
      <c r="H47" s="1083"/>
      <c r="I47" s="1083"/>
      <c r="J47" s="1083"/>
      <c r="K47" s="1083"/>
      <c r="L47" s="1083"/>
      <c r="M47" s="1083"/>
      <c r="N47" s="1083"/>
    </row>
    <row r="48" ht="15">
      <c r="A48" s="427" t="s">
        <v>7</v>
      </c>
    </row>
    <row r="49" ht="15">
      <c r="A49" s="414" t="s">
        <v>8</v>
      </c>
    </row>
    <row r="50" spans="1:14" ht="15.75">
      <c r="A50" s="414" t="s">
        <v>9</v>
      </c>
      <c r="K50" s="426" t="s">
        <v>10</v>
      </c>
      <c r="L50" s="426" t="s">
        <v>10</v>
      </c>
      <c r="M50" s="426"/>
      <c r="N50" s="426" t="s">
        <v>10</v>
      </c>
    </row>
    <row r="51" spans="1:12" ht="15.75">
      <c r="A51" s="414" t="s">
        <v>444</v>
      </c>
      <c r="J51" s="426"/>
      <c r="K51" s="426"/>
      <c r="L51" s="426"/>
    </row>
    <row r="52" spans="3:13" ht="15">
      <c r="C52" s="414" t="s">
        <v>445</v>
      </c>
      <c r="E52" s="420"/>
      <c r="F52" s="420"/>
      <c r="G52" s="420"/>
      <c r="H52" s="420"/>
      <c r="I52" s="420"/>
      <c r="J52" s="420"/>
      <c r="K52" s="420"/>
      <c r="L52" s="420"/>
      <c r="M52" s="420"/>
    </row>
    <row r="53" spans="5:14" ht="15">
      <c r="E53" s="420"/>
      <c r="F53" s="420"/>
      <c r="G53" s="420"/>
      <c r="H53" s="420"/>
      <c r="I53" s="420"/>
      <c r="J53" s="420"/>
      <c r="K53" s="420"/>
      <c r="L53" s="420"/>
      <c r="M53" s="420"/>
      <c r="N53" s="420"/>
    </row>
    <row r="54" spans="5:14" ht="15">
      <c r="E54" s="420"/>
      <c r="F54" s="420"/>
      <c r="G54" s="420"/>
      <c r="H54" s="420"/>
      <c r="I54" s="420"/>
      <c r="J54" s="420"/>
      <c r="K54" s="420"/>
      <c r="L54" s="420"/>
      <c r="M54" s="420"/>
      <c r="N54" s="420"/>
    </row>
    <row r="55" spans="1:14" ht="15.75" customHeight="1">
      <c r="A55" s="12" t="s">
        <v>1121</v>
      </c>
      <c r="B55" s="11"/>
      <c r="C55" s="11"/>
      <c r="D55" s="11"/>
      <c r="E55" s="11"/>
      <c r="F55" s="11"/>
      <c r="G55" s="11"/>
      <c r="H55" s="11"/>
      <c r="K55" s="1082" t="s">
        <v>12</v>
      </c>
      <c r="L55" s="1082"/>
      <c r="M55" s="1082"/>
      <c r="N55" s="1082"/>
    </row>
    <row r="56" spans="2:14" ht="15.75" customHeight="1">
      <c r="B56" s="387"/>
      <c r="C56" s="387"/>
      <c r="D56" s="387"/>
      <c r="E56" s="387"/>
      <c r="F56" s="387"/>
      <c r="G56" s="387"/>
      <c r="H56" s="387"/>
      <c r="I56" s="387"/>
      <c r="J56" s="387"/>
      <c r="K56" s="1082" t="s">
        <v>13</v>
      </c>
      <c r="L56" s="1082"/>
      <c r="M56" s="1082"/>
      <c r="N56" s="1082"/>
    </row>
    <row r="57" spans="1:14" ht="15.75" customHeight="1">
      <c r="A57" s="387"/>
      <c r="B57" s="387"/>
      <c r="C57" s="387"/>
      <c r="D57" s="387"/>
      <c r="E57" s="387"/>
      <c r="F57" s="387"/>
      <c r="G57" s="387"/>
      <c r="H57" s="387"/>
      <c r="I57" s="387"/>
      <c r="J57" s="387"/>
      <c r="K57" s="1084" t="s">
        <v>19</v>
      </c>
      <c r="L57" s="1084"/>
      <c r="M57" s="1084"/>
      <c r="N57" s="1084"/>
    </row>
    <row r="58" spans="11:14" ht="15.75">
      <c r="K58" s="1069" t="s">
        <v>83</v>
      </c>
      <c r="L58" s="1069"/>
      <c r="M58" s="1069"/>
      <c r="N58" s="1069"/>
    </row>
    <row r="59" spans="1:14" ht="15">
      <c r="A59" s="1078"/>
      <c r="B59" s="1078"/>
      <c r="C59" s="1078"/>
      <c r="D59" s="1078"/>
      <c r="E59" s="1078"/>
      <c r="F59" s="1078"/>
      <c r="G59" s="1078"/>
      <c r="H59" s="1078"/>
      <c r="I59" s="1078"/>
      <c r="J59" s="1078"/>
      <c r="K59" s="1078"/>
      <c r="L59" s="1078"/>
      <c r="M59" s="1078"/>
      <c r="N59" s="1078"/>
    </row>
  </sheetData>
  <sheetProtection/>
  <mergeCells count="19">
    <mergeCell ref="A59:N59"/>
    <mergeCell ref="N8:N9"/>
    <mergeCell ref="K58:N58"/>
    <mergeCell ref="A8:A9"/>
    <mergeCell ref="B8:B9"/>
    <mergeCell ref="C8:G8"/>
    <mergeCell ref="K57:N57"/>
    <mergeCell ref="K55:N55"/>
    <mergeCell ref="K56:N56"/>
    <mergeCell ref="H8:L8"/>
    <mergeCell ref="A45:B45"/>
    <mergeCell ref="M8:M9"/>
    <mergeCell ref="A47:N47"/>
    <mergeCell ref="A7:B7"/>
    <mergeCell ref="D1:J1"/>
    <mergeCell ref="A2:N2"/>
    <mergeCell ref="A3:N3"/>
    <mergeCell ref="A5:N5"/>
    <mergeCell ref="L7:N7"/>
  </mergeCells>
  <printOptions horizontalCentered="1"/>
  <pageMargins left="0.7086614173228347" right="0.7086614173228347" top="0.22" bottom="0" header="0.22" footer="0.12"/>
  <pageSetup fitToHeight="1" fitToWidth="1" horizontalDpi="600" verticalDpi="600" orientation="landscape" paperSize="9" scale="62" r:id="rId1"/>
</worksheet>
</file>

<file path=xl/worksheets/sheet11.xml><?xml version="1.0" encoding="utf-8"?>
<worksheet xmlns="http://schemas.openxmlformats.org/spreadsheetml/2006/main" xmlns:r="http://schemas.openxmlformats.org/officeDocument/2006/relationships">
  <sheetPr>
    <pageSetUpPr fitToPage="1"/>
  </sheetPr>
  <dimension ref="A1:S59"/>
  <sheetViews>
    <sheetView view="pageBreakPreview" zoomScale="80" zoomScaleSheetLayoutView="80" zoomScalePageLayoutView="0" workbookViewId="0" topLeftCell="A1">
      <pane xSplit="2" ySplit="10" topLeftCell="C39" activePane="bottomRight" state="frozen"/>
      <selection pane="topLeft" activeCell="A1" sqref="A1"/>
      <selection pane="topRight" activeCell="C1" sqref="C1"/>
      <selection pane="bottomLeft" activeCell="A11" sqref="A11"/>
      <selection pane="bottomRight" activeCell="P56" sqref="P56"/>
    </sheetView>
  </sheetViews>
  <sheetFormatPr defaultColWidth="9.140625" defaultRowHeight="12.75"/>
  <cols>
    <col min="1" max="1" width="4.7109375" style="447" customWidth="1"/>
    <col min="2" max="2" width="20.00390625" style="447" customWidth="1"/>
    <col min="3" max="3" width="12.28125" style="447" customWidth="1"/>
    <col min="4" max="4" width="9.28125" style="447" customWidth="1"/>
    <col min="5" max="5" width="11.421875" style="447" customWidth="1"/>
    <col min="6" max="6" width="11.57421875" style="447" customWidth="1"/>
    <col min="7" max="7" width="11.7109375" style="447" customWidth="1"/>
    <col min="8" max="8" width="11.00390625" style="447" customWidth="1"/>
    <col min="9" max="9" width="10.57421875" style="447" customWidth="1"/>
    <col min="10" max="10" width="11.28125" style="447" customWidth="1"/>
    <col min="11" max="11" width="11.7109375" style="447" customWidth="1"/>
    <col min="12" max="12" width="13.7109375" style="447" customWidth="1"/>
    <col min="13" max="13" width="12.8515625" style="447" customWidth="1"/>
    <col min="14" max="14" width="11.57421875" style="447" customWidth="1"/>
    <col min="15" max="15" width="10.8515625" style="447" customWidth="1"/>
    <col min="16" max="16" width="11.140625" style="447" customWidth="1"/>
    <col min="17" max="17" width="12.8515625" style="447" customWidth="1"/>
    <col min="18" max="18" width="12.421875" style="447" bestFit="1" customWidth="1"/>
    <col min="19" max="19" width="11.57421875" style="447" bestFit="1" customWidth="1"/>
    <col min="20" max="16384" width="9.140625" style="447" customWidth="1"/>
  </cols>
  <sheetData>
    <row r="1" spans="15:17" ht="12.75" customHeight="1">
      <c r="O1" s="1093" t="s">
        <v>60</v>
      </c>
      <c r="P1" s="1093"/>
      <c r="Q1" s="1093"/>
    </row>
    <row r="2" spans="1:16" ht="15">
      <c r="A2" s="1094" t="s">
        <v>0</v>
      </c>
      <c r="B2" s="1094"/>
      <c r="C2" s="1094"/>
      <c r="D2" s="1094"/>
      <c r="E2" s="1094"/>
      <c r="F2" s="1094"/>
      <c r="G2" s="1094"/>
      <c r="H2" s="1094"/>
      <c r="I2" s="1094"/>
      <c r="J2" s="1094"/>
      <c r="K2" s="1094"/>
      <c r="L2" s="1094"/>
      <c r="M2" s="477"/>
      <c r="N2" s="477"/>
      <c r="O2" s="477"/>
      <c r="P2" s="234"/>
    </row>
    <row r="3" spans="1:16" ht="15.75">
      <c r="A3" s="1095" t="s">
        <v>656</v>
      </c>
      <c r="B3" s="1095"/>
      <c r="C3" s="1095"/>
      <c r="D3" s="1095"/>
      <c r="E3" s="1095"/>
      <c r="F3" s="1095"/>
      <c r="G3" s="1095"/>
      <c r="H3" s="1095"/>
      <c r="I3" s="1095"/>
      <c r="J3" s="1095"/>
      <c r="K3" s="1095"/>
      <c r="L3" s="1095"/>
      <c r="M3" s="478"/>
      <c r="N3" s="478"/>
      <c r="O3" s="478"/>
      <c r="P3" s="448"/>
    </row>
    <row r="4" spans="1:15" ht="11.25" customHeight="1">
      <c r="A4" s="477"/>
      <c r="B4" s="477"/>
      <c r="C4" s="477"/>
      <c r="D4" s="477"/>
      <c r="E4" s="477"/>
      <c r="F4" s="477"/>
      <c r="G4" s="477"/>
      <c r="H4" s="477"/>
      <c r="I4" s="477"/>
      <c r="J4" s="477"/>
      <c r="K4" s="477"/>
      <c r="L4" s="477"/>
      <c r="M4" s="477"/>
      <c r="N4" s="477"/>
      <c r="O4" s="477"/>
    </row>
    <row r="5" spans="1:15" ht="15.75" customHeight="1">
      <c r="A5" s="1092" t="s">
        <v>664</v>
      </c>
      <c r="B5" s="1092"/>
      <c r="C5" s="1092"/>
      <c r="D5" s="1092"/>
      <c r="E5" s="1092"/>
      <c r="F5" s="1092"/>
      <c r="G5" s="1092"/>
      <c r="H5" s="1092"/>
      <c r="I5" s="1092"/>
      <c r="J5" s="1092"/>
      <c r="K5" s="1092"/>
      <c r="L5" s="1092"/>
      <c r="M5" s="1092"/>
      <c r="N5" s="1092"/>
      <c r="O5" s="1092"/>
    </row>
    <row r="7" spans="1:17" ht="17.25" customHeight="1">
      <c r="A7" s="1087" t="s">
        <v>1110</v>
      </c>
      <c r="B7" s="1087"/>
      <c r="N7" s="1088" t="s">
        <v>827</v>
      </c>
      <c r="O7" s="1088"/>
      <c r="P7" s="1088"/>
      <c r="Q7" s="1088"/>
    </row>
    <row r="8" spans="1:17" ht="24" customHeight="1">
      <c r="A8" s="1096" t="s">
        <v>1072</v>
      </c>
      <c r="B8" s="1096" t="s">
        <v>3</v>
      </c>
      <c r="C8" s="1097" t="s">
        <v>665</v>
      </c>
      <c r="D8" s="1097"/>
      <c r="E8" s="1097"/>
      <c r="F8" s="1097"/>
      <c r="G8" s="1097"/>
      <c r="H8" s="1098" t="s">
        <v>702</v>
      </c>
      <c r="I8" s="1097"/>
      <c r="J8" s="1097"/>
      <c r="K8" s="1097"/>
      <c r="L8" s="1097"/>
      <c r="M8" s="1089" t="s">
        <v>113</v>
      </c>
      <c r="N8" s="1099"/>
      <c r="O8" s="1099"/>
      <c r="P8" s="1099"/>
      <c r="Q8" s="1090"/>
    </row>
    <row r="9" spans="1:17" s="452" customFormat="1" ht="60" customHeight="1">
      <c r="A9" s="1096"/>
      <c r="B9" s="1096"/>
      <c r="C9" s="449" t="s">
        <v>218</v>
      </c>
      <c r="D9" s="449" t="s">
        <v>219</v>
      </c>
      <c r="E9" s="449" t="s">
        <v>372</v>
      </c>
      <c r="F9" s="449" t="s">
        <v>226</v>
      </c>
      <c r="G9" s="449" t="s">
        <v>119</v>
      </c>
      <c r="H9" s="450" t="s">
        <v>218</v>
      </c>
      <c r="I9" s="449" t="s">
        <v>219</v>
      </c>
      <c r="J9" s="449" t="s">
        <v>372</v>
      </c>
      <c r="K9" s="451" t="s">
        <v>226</v>
      </c>
      <c r="L9" s="449" t="s">
        <v>375</v>
      </c>
      <c r="M9" s="449" t="s">
        <v>218</v>
      </c>
      <c r="N9" s="449" t="s">
        <v>219</v>
      </c>
      <c r="O9" s="449" t="s">
        <v>372</v>
      </c>
      <c r="P9" s="451" t="s">
        <v>226</v>
      </c>
      <c r="Q9" s="449" t="s">
        <v>121</v>
      </c>
    </row>
    <row r="10" spans="1:17" s="476" customFormat="1" ht="15.75" customHeight="1">
      <c r="A10" s="475">
        <v>1</v>
      </c>
      <c r="B10" s="475">
        <v>2</v>
      </c>
      <c r="C10" s="475">
        <v>3</v>
      </c>
      <c r="D10" s="475">
        <v>4</v>
      </c>
      <c r="E10" s="475">
        <v>5</v>
      </c>
      <c r="F10" s="475">
        <v>6</v>
      </c>
      <c r="G10" s="475">
        <v>7</v>
      </c>
      <c r="H10" s="475">
        <v>8</v>
      </c>
      <c r="I10" s="475">
        <v>9</v>
      </c>
      <c r="J10" s="475">
        <v>10</v>
      </c>
      <c r="K10" s="475">
        <v>11</v>
      </c>
      <c r="L10" s="475">
        <v>12</v>
      </c>
      <c r="M10" s="475">
        <v>13</v>
      </c>
      <c r="N10" s="475">
        <v>14</v>
      </c>
      <c r="O10" s="475">
        <v>15</v>
      </c>
      <c r="P10" s="475">
        <v>16</v>
      </c>
      <c r="Q10" s="475">
        <v>17</v>
      </c>
    </row>
    <row r="11" spans="1:17" s="456" customFormat="1" ht="15.75" customHeight="1">
      <c r="A11" s="449">
        <v>1</v>
      </c>
      <c r="B11" s="453" t="s">
        <v>866</v>
      </c>
      <c r="C11" s="454">
        <v>41521</v>
      </c>
      <c r="D11" s="454">
        <v>20320</v>
      </c>
      <c r="E11" s="838">
        <v>0</v>
      </c>
      <c r="F11" s="454">
        <v>0</v>
      </c>
      <c r="G11" s="839">
        <f>SUM(C11:F11)</f>
        <v>61841</v>
      </c>
      <c r="H11" s="455">
        <v>37527</v>
      </c>
      <c r="I11" s="455">
        <v>18751</v>
      </c>
      <c r="J11" s="455">
        <v>0</v>
      </c>
      <c r="K11" s="454">
        <v>0</v>
      </c>
      <c r="L11" s="455">
        <f>H11+I11+J11+K11</f>
        <v>56278</v>
      </c>
      <c r="M11" s="840">
        <f>H11*235</f>
        <v>8818845</v>
      </c>
      <c r="N11" s="840">
        <f>I11*235</f>
        <v>4406485</v>
      </c>
      <c r="O11" s="840">
        <f>J11*235</f>
        <v>0</v>
      </c>
      <c r="P11" s="840">
        <f>K11*235</f>
        <v>0</v>
      </c>
      <c r="Q11" s="840">
        <f>SUM(M11:P11)</f>
        <v>13225330</v>
      </c>
    </row>
    <row r="12" spans="1:17" s="456" customFormat="1" ht="15.75" customHeight="1">
      <c r="A12" s="449">
        <v>2</v>
      </c>
      <c r="B12" s="453" t="s">
        <v>867</v>
      </c>
      <c r="C12" s="454">
        <v>67342</v>
      </c>
      <c r="D12" s="454">
        <v>26562</v>
      </c>
      <c r="E12" s="838">
        <v>0</v>
      </c>
      <c r="F12" s="454">
        <v>78</v>
      </c>
      <c r="G12" s="839">
        <f aca="true" t="shared" si="0" ref="G12:G45">SUM(C12:F12)</f>
        <v>93982</v>
      </c>
      <c r="H12" s="455">
        <v>53085</v>
      </c>
      <c r="I12" s="455">
        <v>23590</v>
      </c>
      <c r="J12" s="455">
        <v>0</v>
      </c>
      <c r="K12" s="454">
        <v>78</v>
      </c>
      <c r="L12" s="455">
        <f aca="true" t="shared" si="1" ref="L12:L44">H12+I12+J12+K12</f>
        <v>76753</v>
      </c>
      <c r="M12" s="840">
        <f aca="true" t="shared" si="2" ref="M12:M44">H12*235</f>
        <v>12474975</v>
      </c>
      <c r="N12" s="840">
        <f aca="true" t="shared" si="3" ref="N12:N44">I12*235</f>
        <v>5543650</v>
      </c>
      <c r="O12" s="840">
        <f aca="true" t="shared" si="4" ref="O12:O44">J12*235</f>
        <v>0</v>
      </c>
      <c r="P12" s="840">
        <f aca="true" t="shared" si="5" ref="P12:P44">K12*235</f>
        <v>18330</v>
      </c>
      <c r="Q12" s="840">
        <f aca="true" t="shared" si="6" ref="Q12:Q44">SUM(M12:P12)</f>
        <v>18036955</v>
      </c>
    </row>
    <row r="13" spans="1:17" s="456" customFormat="1" ht="15.75" customHeight="1">
      <c r="A13" s="449">
        <v>3</v>
      </c>
      <c r="B13" s="453" t="s">
        <v>868</v>
      </c>
      <c r="C13" s="454">
        <v>79541</v>
      </c>
      <c r="D13" s="454">
        <v>8106</v>
      </c>
      <c r="E13" s="838">
        <v>0</v>
      </c>
      <c r="F13" s="454">
        <v>0</v>
      </c>
      <c r="G13" s="839">
        <f t="shared" si="0"/>
        <v>87647</v>
      </c>
      <c r="H13" s="455">
        <v>79285</v>
      </c>
      <c r="I13" s="455">
        <v>8094</v>
      </c>
      <c r="J13" s="455">
        <v>0</v>
      </c>
      <c r="K13" s="454">
        <v>0</v>
      </c>
      <c r="L13" s="455">
        <f t="shared" si="1"/>
        <v>87379</v>
      </c>
      <c r="M13" s="840">
        <f t="shared" si="2"/>
        <v>18631975</v>
      </c>
      <c r="N13" s="840">
        <f t="shared" si="3"/>
        <v>1902090</v>
      </c>
      <c r="O13" s="840">
        <f t="shared" si="4"/>
        <v>0</v>
      </c>
      <c r="P13" s="840">
        <f t="shared" si="5"/>
        <v>0</v>
      </c>
      <c r="Q13" s="840">
        <f t="shared" si="6"/>
        <v>20534065</v>
      </c>
    </row>
    <row r="14" spans="1:17" s="456" customFormat="1" ht="15.75" customHeight="1">
      <c r="A14" s="449">
        <v>4</v>
      </c>
      <c r="B14" s="453" t="s">
        <v>869</v>
      </c>
      <c r="C14" s="454">
        <v>79346</v>
      </c>
      <c r="D14" s="454">
        <v>17729</v>
      </c>
      <c r="E14" s="838">
        <v>0</v>
      </c>
      <c r="F14" s="458">
        <v>0</v>
      </c>
      <c r="G14" s="839">
        <f t="shared" si="0"/>
        <v>97075</v>
      </c>
      <c r="H14" s="455">
        <v>76009</v>
      </c>
      <c r="I14" s="455">
        <v>16416</v>
      </c>
      <c r="J14" s="455">
        <v>0</v>
      </c>
      <c r="K14" s="458">
        <v>0</v>
      </c>
      <c r="L14" s="455">
        <f t="shared" si="1"/>
        <v>92425</v>
      </c>
      <c r="M14" s="840">
        <f t="shared" si="2"/>
        <v>17862115</v>
      </c>
      <c r="N14" s="840">
        <f t="shared" si="3"/>
        <v>3857760</v>
      </c>
      <c r="O14" s="840">
        <f t="shared" si="4"/>
        <v>0</v>
      </c>
      <c r="P14" s="840">
        <f t="shared" si="5"/>
        <v>0</v>
      </c>
      <c r="Q14" s="840">
        <f t="shared" si="6"/>
        <v>21719875</v>
      </c>
    </row>
    <row r="15" spans="1:17" s="456" customFormat="1" ht="15.75" customHeight="1">
      <c r="A15" s="449">
        <v>5</v>
      </c>
      <c r="B15" s="453" t="s">
        <v>870</v>
      </c>
      <c r="C15" s="454">
        <v>66589</v>
      </c>
      <c r="D15" s="454">
        <v>12700</v>
      </c>
      <c r="E15" s="838">
        <v>0</v>
      </c>
      <c r="F15" s="454">
        <v>0</v>
      </c>
      <c r="G15" s="839">
        <f t="shared" si="0"/>
        <v>79289</v>
      </c>
      <c r="H15" s="455">
        <v>61755</v>
      </c>
      <c r="I15" s="455">
        <v>11049</v>
      </c>
      <c r="J15" s="455">
        <v>0</v>
      </c>
      <c r="K15" s="454">
        <v>0</v>
      </c>
      <c r="L15" s="455">
        <f t="shared" si="1"/>
        <v>72804</v>
      </c>
      <c r="M15" s="840">
        <f t="shared" si="2"/>
        <v>14512425</v>
      </c>
      <c r="N15" s="840">
        <f t="shared" si="3"/>
        <v>2596515</v>
      </c>
      <c r="O15" s="840">
        <f t="shared" si="4"/>
        <v>0</v>
      </c>
      <c r="P15" s="840">
        <f t="shared" si="5"/>
        <v>0</v>
      </c>
      <c r="Q15" s="840">
        <f t="shared" si="6"/>
        <v>17108940</v>
      </c>
    </row>
    <row r="16" spans="1:17" s="456" customFormat="1" ht="15.75" customHeight="1">
      <c r="A16" s="449">
        <v>6</v>
      </c>
      <c r="B16" s="453" t="s">
        <v>871</v>
      </c>
      <c r="C16" s="454">
        <v>30965</v>
      </c>
      <c r="D16" s="454">
        <v>2119</v>
      </c>
      <c r="E16" s="838">
        <v>0</v>
      </c>
      <c r="F16" s="459">
        <v>0</v>
      </c>
      <c r="G16" s="839">
        <f t="shared" si="0"/>
        <v>33084</v>
      </c>
      <c r="H16" s="455">
        <v>29156</v>
      </c>
      <c r="I16" s="455">
        <v>2119</v>
      </c>
      <c r="J16" s="455">
        <v>0</v>
      </c>
      <c r="K16" s="459">
        <v>0</v>
      </c>
      <c r="L16" s="455">
        <f t="shared" si="1"/>
        <v>31275</v>
      </c>
      <c r="M16" s="840">
        <f t="shared" si="2"/>
        <v>6851660</v>
      </c>
      <c r="N16" s="840">
        <f t="shared" si="3"/>
        <v>497965</v>
      </c>
      <c r="O16" s="840">
        <f t="shared" si="4"/>
        <v>0</v>
      </c>
      <c r="P16" s="840">
        <f t="shared" si="5"/>
        <v>0</v>
      </c>
      <c r="Q16" s="840">
        <f t="shared" si="6"/>
        <v>7349625</v>
      </c>
    </row>
    <row r="17" spans="1:17" s="456" customFormat="1" ht="15.75" customHeight="1">
      <c r="A17" s="449">
        <v>7</v>
      </c>
      <c r="B17" s="453" t="s">
        <v>872</v>
      </c>
      <c r="C17" s="454">
        <v>33044</v>
      </c>
      <c r="D17" s="454">
        <v>4017</v>
      </c>
      <c r="E17" s="838">
        <v>0</v>
      </c>
      <c r="F17" s="459">
        <v>0</v>
      </c>
      <c r="G17" s="839">
        <f t="shared" si="0"/>
        <v>37061</v>
      </c>
      <c r="H17" s="455">
        <v>32379</v>
      </c>
      <c r="I17" s="455">
        <v>4017</v>
      </c>
      <c r="J17" s="455">
        <v>0</v>
      </c>
      <c r="K17" s="459">
        <v>0</v>
      </c>
      <c r="L17" s="455">
        <f t="shared" si="1"/>
        <v>36396</v>
      </c>
      <c r="M17" s="840">
        <f t="shared" si="2"/>
        <v>7609065</v>
      </c>
      <c r="N17" s="840">
        <f t="shared" si="3"/>
        <v>943995</v>
      </c>
      <c r="O17" s="840">
        <f t="shared" si="4"/>
        <v>0</v>
      </c>
      <c r="P17" s="840">
        <f t="shared" si="5"/>
        <v>0</v>
      </c>
      <c r="Q17" s="840">
        <f t="shared" si="6"/>
        <v>8553060</v>
      </c>
    </row>
    <row r="18" spans="1:17" s="456" customFormat="1" ht="15.75" customHeight="1">
      <c r="A18" s="449">
        <v>8</v>
      </c>
      <c r="B18" s="453" t="s">
        <v>873</v>
      </c>
      <c r="C18" s="454">
        <v>49849</v>
      </c>
      <c r="D18" s="454">
        <v>6191</v>
      </c>
      <c r="E18" s="838">
        <v>0</v>
      </c>
      <c r="F18" s="460">
        <v>0</v>
      </c>
      <c r="G18" s="839">
        <f t="shared" si="0"/>
        <v>56040</v>
      </c>
      <c r="H18" s="455">
        <v>49802</v>
      </c>
      <c r="I18" s="455">
        <v>5051</v>
      </c>
      <c r="J18" s="455">
        <v>0</v>
      </c>
      <c r="K18" s="460">
        <v>0</v>
      </c>
      <c r="L18" s="455">
        <f t="shared" si="1"/>
        <v>54853</v>
      </c>
      <c r="M18" s="840">
        <f t="shared" si="2"/>
        <v>11703470</v>
      </c>
      <c r="N18" s="840">
        <f t="shared" si="3"/>
        <v>1186985</v>
      </c>
      <c r="O18" s="840">
        <f t="shared" si="4"/>
        <v>0</v>
      </c>
      <c r="P18" s="840">
        <f t="shared" si="5"/>
        <v>0</v>
      </c>
      <c r="Q18" s="840">
        <f t="shared" si="6"/>
        <v>12890455</v>
      </c>
    </row>
    <row r="19" spans="1:18" s="456" customFormat="1" ht="15.75" customHeight="1">
      <c r="A19" s="449">
        <v>9</v>
      </c>
      <c r="B19" s="453" t="s">
        <v>874</v>
      </c>
      <c r="C19" s="454">
        <v>40821</v>
      </c>
      <c r="D19" s="454">
        <v>5751</v>
      </c>
      <c r="E19" s="838">
        <v>0</v>
      </c>
      <c r="F19" s="454">
        <v>0</v>
      </c>
      <c r="G19" s="839">
        <f t="shared" si="0"/>
        <v>46572</v>
      </c>
      <c r="H19" s="455">
        <v>40764</v>
      </c>
      <c r="I19" s="455">
        <v>4585</v>
      </c>
      <c r="J19" s="455">
        <v>0</v>
      </c>
      <c r="K19" s="454">
        <v>0</v>
      </c>
      <c r="L19" s="455">
        <f t="shared" si="1"/>
        <v>45349</v>
      </c>
      <c r="M19" s="840">
        <f t="shared" si="2"/>
        <v>9579540</v>
      </c>
      <c r="N19" s="840">
        <f t="shared" si="3"/>
        <v>1077475</v>
      </c>
      <c r="O19" s="840">
        <f t="shared" si="4"/>
        <v>0</v>
      </c>
      <c r="P19" s="840">
        <f t="shared" si="5"/>
        <v>0</v>
      </c>
      <c r="Q19" s="840">
        <f t="shared" si="6"/>
        <v>10657015</v>
      </c>
      <c r="R19" s="456">
        <v>3124</v>
      </c>
    </row>
    <row r="20" spans="1:17" s="456" customFormat="1" ht="15.75" customHeight="1">
      <c r="A20" s="449">
        <v>10</v>
      </c>
      <c r="B20" s="453" t="s">
        <v>875</v>
      </c>
      <c r="C20" s="454">
        <v>57088</v>
      </c>
      <c r="D20" s="454">
        <v>6039</v>
      </c>
      <c r="E20" s="838">
        <v>0</v>
      </c>
      <c r="F20" s="454">
        <v>0</v>
      </c>
      <c r="G20" s="839">
        <f t="shared" si="0"/>
        <v>63127</v>
      </c>
      <c r="H20" s="455">
        <v>52088</v>
      </c>
      <c r="I20" s="455">
        <v>4819</v>
      </c>
      <c r="J20" s="455">
        <v>0</v>
      </c>
      <c r="K20" s="454">
        <v>0</v>
      </c>
      <c r="L20" s="455">
        <f t="shared" si="1"/>
        <v>56907</v>
      </c>
      <c r="M20" s="840">
        <f t="shared" si="2"/>
        <v>12240680</v>
      </c>
      <c r="N20" s="840">
        <f t="shared" si="3"/>
        <v>1132465</v>
      </c>
      <c r="O20" s="840">
        <f t="shared" si="4"/>
        <v>0</v>
      </c>
      <c r="P20" s="840">
        <f t="shared" si="5"/>
        <v>0</v>
      </c>
      <c r="Q20" s="840">
        <f t="shared" si="6"/>
        <v>13373145</v>
      </c>
    </row>
    <row r="21" spans="1:17" s="456" customFormat="1" ht="15.75" customHeight="1">
      <c r="A21" s="449">
        <v>11</v>
      </c>
      <c r="B21" s="453" t="s">
        <v>876</v>
      </c>
      <c r="C21" s="454">
        <v>45303</v>
      </c>
      <c r="D21" s="454">
        <v>1007</v>
      </c>
      <c r="E21" s="838">
        <v>0</v>
      </c>
      <c r="F21" s="454">
        <v>0</v>
      </c>
      <c r="G21" s="839">
        <f t="shared" si="0"/>
        <v>46310</v>
      </c>
      <c r="H21" s="455">
        <v>40164</v>
      </c>
      <c r="I21" s="455">
        <v>1007</v>
      </c>
      <c r="J21" s="455">
        <v>0</v>
      </c>
      <c r="K21" s="454">
        <v>0</v>
      </c>
      <c r="L21" s="455">
        <f t="shared" si="1"/>
        <v>41171</v>
      </c>
      <c r="M21" s="840">
        <f t="shared" si="2"/>
        <v>9438540</v>
      </c>
      <c r="N21" s="840">
        <f t="shared" si="3"/>
        <v>236645</v>
      </c>
      <c r="O21" s="840">
        <f t="shared" si="4"/>
        <v>0</v>
      </c>
      <c r="P21" s="840">
        <f t="shared" si="5"/>
        <v>0</v>
      </c>
      <c r="Q21" s="840">
        <f t="shared" si="6"/>
        <v>9675185</v>
      </c>
    </row>
    <row r="22" spans="1:17" s="456" customFormat="1" ht="15.75" customHeight="1">
      <c r="A22" s="449">
        <v>12</v>
      </c>
      <c r="B22" s="453" t="s">
        <v>877</v>
      </c>
      <c r="C22" s="454">
        <v>89266</v>
      </c>
      <c r="D22" s="454">
        <v>19302</v>
      </c>
      <c r="E22" s="838">
        <v>0</v>
      </c>
      <c r="F22" s="454">
        <v>0</v>
      </c>
      <c r="G22" s="839">
        <f t="shared" si="0"/>
        <v>108568</v>
      </c>
      <c r="H22" s="455">
        <v>89182</v>
      </c>
      <c r="I22" s="455">
        <v>19302</v>
      </c>
      <c r="J22" s="455">
        <v>0</v>
      </c>
      <c r="K22" s="454">
        <v>0</v>
      </c>
      <c r="L22" s="455">
        <f t="shared" si="1"/>
        <v>108484</v>
      </c>
      <c r="M22" s="840">
        <f t="shared" si="2"/>
        <v>20957770</v>
      </c>
      <c r="N22" s="840">
        <f t="shared" si="3"/>
        <v>4535970</v>
      </c>
      <c r="O22" s="840">
        <f t="shared" si="4"/>
        <v>0</v>
      </c>
      <c r="P22" s="840">
        <f t="shared" si="5"/>
        <v>0</v>
      </c>
      <c r="Q22" s="840">
        <f t="shared" si="6"/>
        <v>25493740</v>
      </c>
    </row>
    <row r="23" spans="1:17" s="456" customFormat="1" ht="15.75" customHeight="1">
      <c r="A23" s="449">
        <v>13</v>
      </c>
      <c r="B23" s="453" t="s">
        <v>878</v>
      </c>
      <c r="C23" s="454">
        <v>48048</v>
      </c>
      <c r="D23" s="454">
        <v>9661</v>
      </c>
      <c r="E23" s="838">
        <v>0</v>
      </c>
      <c r="F23" s="454">
        <v>0</v>
      </c>
      <c r="G23" s="839">
        <f t="shared" si="0"/>
        <v>57709</v>
      </c>
      <c r="H23" s="455">
        <v>46060</v>
      </c>
      <c r="I23" s="455">
        <v>9661</v>
      </c>
      <c r="J23" s="455">
        <v>0</v>
      </c>
      <c r="K23" s="454">
        <v>0</v>
      </c>
      <c r="L23" s="455">
        <f t="shared" si="1"/>
        <v>55721</v>
      </c>
      <c r="M23" s="840">
        <f t="shared" si="2"/>
        <v>10824100</v>
      </c>
      <c r="N23" s="840">
        <f t="shared" si="3"/>
        <v>2270335</v>
      </c>
      <c r="O23" s="840">
        <f t="shared" si="4"/>
        <v>0</v>
      </c>
      <c r="P23" s="840">
        <f t="shared" si="5"/>
        <v>0</v>
      </c>
      <c r="Q23" s="840">
        <f t="shared" si="6"/>
        <v>13094435</v>
      </c>
    </row>
    <row r="24" spans="1:17" s="456" customFormat="1" ht="15.75" customHeight="1">
      <c r="A24" s="449">
        <v>14</v>
      </c>
      <c r="B24" s="453" t="s">
        <v>879</v>
      </c>
      <c r="C24" s="454">
        <v>36276</v>
      </c>
      <c r="D24" s="454">
        <v>6216</v>
      </c>
      <c r="E24" s="838">
        <v>0</v>
      </c>
      <c r="F24" s="454">
        <v>0</v>
      </c>
      <c r="G24" s="839">
        <f t="shared" si="0"/>
        <v>42492</v>
      </c>
      <c r="H24" s="455">
        <v>33805</v>
      </c>
      <c r="I24" s="455">
        <v>5868</v>
      </c>
      <c r="J24" s="455">
        <v>0</v>
      </c>
      <c r="K24" s="454">
        <v>0</v>
      </c>
      <c r="L24" s="455">
        <f t="shared" si="1"/>
        <v>39673</v>
      </c>
      <c r="M24" s="840">
        <f t="shared" si="2"/>
        <v>7944175</v>
      </c>
      <c r="N24" s="840">
        <f t="shared" si="3"/>
        <v>1378980</v>
      </c>
      <c r="O24" s="840">
        <f t="shared" si="4"/>
        <v>0</v>
      </c>
      <c r="P24" s="840">
        <f t="shared" si="5"/>
        <v>0</v>
      </c>
      <c r="Q24" s="840">
        <f t="shared" si="6"/>
        <v>9323155</v>
      </c>
    </row>
    <row r="25" spans="1:17" s="456" customFormat="1" ht="15.75" customHeight="1">
      <c r="A25" s="449">
        <v>15</v>
      </c>
      <c r="B25" s="453" t="s">
        <v>880</v>
      </c>
      <c r="C25" s="454">
        <v>14589</v>
      </c>
      <c r="D25" s="454">
        <v>2132</v>
      </c>
      <c r="E25" s="838">
        <v>0</v>
      </c>
      <c r="F25" s="460">
        <v>0</v>
      </c>
      <c r="G25" s="839">
        <f t="shared" si="0"/>
        <v>16721</v>
      </c>
      <c r="H25" s="455">
        <v>14509</v>
      </c>
      <c r="I25" s="455">
        <v>2132</v>
      </c>
      <c r="J25" s="455">
        <v>0</v>
      </c>
      <c r="K25" s="460">
        <v>0</v>
      </c>
      <c r="L25" s="455">
        <f t="shared" si="1"/>
        <v>16641</v>
      </c>
      <c r="M25" s="840">
        <f t="shared" si="2"/>
        <v>3409615</v>
      </c>
      <c r="N25" s="840">
        <f t="shared" si="3"/>
        <v>501020</v>
      </c>
      <c r="O25" s="840">
        <f t="shared" si="4"/>
        <v>0</v>
      </c>
      <c r="P25" s="840">
        <f t="shared" si="5"/>
        <v>0</v>
      </c>
      <c r="Q25" s="840">
        <f t="shared" si="6"/>
        <v>3910635</v>
      </c>
    </row>
    <row r="26" spans="1:17" s="456" customFormat="1" ht="15.75" customHeight="1">
      <c r="A26" s="449">
        <v>16</v>
      </c>
      <c r="B26" s="453" t="s">
        <v>881</v>
      </c>
      <c r="C26" s="454">
        <v>53428</v>
      </c>
      <c r="D26" s="454">
        <v>6762</v>
      </c>
      <c r="E26" s="838">
        <v>0</v>
      </c>
      <c r="F26" s="460">
        <v>0</v>
      </c>
      <c r="G26" s="839">
        <f t="shared" si="0"/>
        <v>60190</v>
      </c>
      <c r="H26" s="455">
        <v>51871</v>
      </c>
      <c r="I26" s="455">
        <v>6193</v>
      </c>
      <c r="J26" s="455">
        <v>0</v>
      </c>
      <c r="K26" s="460">
        <v>0</v>
      </c>
      <c r="L26" s="455">
        <f t="shared" si="1"/>
        <v>58064</v>
      </c>
      <c r="M26" s="840">
        <f t="shared" si="2"/>
        <v>12189685</v>
      </c>
      <c r="N26" s="840">
        <f t="shared" si="3"/>
        <v>1455355</v>
      </c>
      <c r="O26" s="840">
        <f t="shared" si="4"/>
        <v>0</v>
      </c>
      <c r="P26" s="840">
        <f t="shared" si="5"/>
        <v>0</v>
      </c>
      <c r="Q26" s="840">
        <f t="shared" si="6"/>
        <v>13645040</v>
      </c>
    </row>
    <row r="27" spans="1:17" s="456" customFormat="1" ht="15.75" customHeight="1">
      <c r="A27" s="449">
        <v>17</v>
      </c>
      <c r="B27" s="453" t="s">
        <v>882</v>
      </c>
      <c r="C27" s="454">
        <v>38168</v>
      </c>
      <c r="D27" s="454">
        <v>4229</v>
      </c>
      <c r="E27" s="838">
        <v>0</v>
      </c>
      <c r="F27" s="454">
        <v>0</v>
      </c>
      <c r="G27" s="839">
        <f t="shared" si="0"/>
        <v>42397</v>
      </c>
      <c r="H27" s="455">
        <v>37349</v>
      </c>
      <c r="I27" s="455">
        <v>4172</v>
      </c>
      <c r="J27" s="455">
        <v>0</v>
      </c>
      <c r="K27" s="454">
        <v>0</v>
      </c>
      <c r="L27" s="455">
        <f t="shared" si="1"/>
        <v>41521</v>
      </c>
      <c r="M27" s="840">
        <f t="shared" si="2"/>
        <v>8777015</v>
      </c>
      <c r="N27" s="840">
        <f t="shared" si="3"/>
        <v>980420</v>
      </c>
      <c r="O27" s="840">
        <f t="shared" si="4"/>
        <v>0</v>
      </c>
      <c r="P27" s="840">
        <f t="shared" si="5"/>
        <v>0</v>
      </c>
      <c r="Q27" s="840">
        <f t="shared" si="6"/>
        <v>9757435</v>
      </c>
    </row>
    <row r="28" spans="1:17" s="456" customFormat="1" ht="15.75" customHeight="1">
      <c r="A28" s="449">
        <v>18</v>
      </c>
      <c r="B28" s="453" t="s">
        <v>883</v>
      </c>
      <c r="C28" s="454">
        <v>47673</v>
      </c>
      <c r="D28" s="454">
        <v>21583</v>
      </c>
      <c r="E28" s="838">
        <v>0</v>
      </c>
      <c r="F28" s="454">
        <v>0</v>
      </c>
      <c r="G28" s="839">
        <f t="shared" si="0"/>
        <v>69256</v>
      </c>
      <c r="H28" s="455">
        <v>45359</v>
      </c>
      <c r="I28" s="455">
        <v>20555</v>
      </c>
      <c r="J28" s="455">
        <v>0</v>
      </c>
      <c r="K28" s="454">
        <v>0</v>
      </c>
      <c r="L28" s="455">
        <f t="shared" si="1"/>
        <v>65914</v>
      </c>
      <c r="M28" s="840">
        <f t="shared" si="2"/>
        <v>10659365</v>
      </c>
      <c r="N28" s="840">
        <f t="shared" si="3"/>
        <v>4830425</v>
      </c>
      <c r="O28" s="840">
        <f t="shared" si="4"/>
        <v>0</v>
      </c>
      <c r="P28" s="840">
        <f t="shared" si="5"/>
        <v>0</v>
      </c>
      <c r="Q28" s="840">
        <f t="shared" si="6"/>
        <v>15489790</v>
      </c>
    </row>
    <row r="29" spans="1:17" s="456" customFormat="1" ht="15.75" customHeight="1">
      <c r="A29" s="449">
        <v>19</v>
      </c>
      <c r="B29" s="453" t="s">
        <v>884</v>
      </c>
      <c r="C29" s="454">
        <v>26921</v>
      </c>
      <c r="D29" s="454">
        <v>11868</v>
      </c>
      <c r="E29" s="838">
        <v>0</v>
      </c>
      <c r="F29" s="454">
        <v>0</v>
      </c>
      <c r="G29" s="839">
        <f t="shared" si="0"/>
        <v>38789</v>
      </c>
      <c r="H29" s="455">
        <v>26171</v>
      </c>
      <c r="I29" s="455">
        <v>11868</v>
      </c>
      <c r="J29" s="455">
        <v>0</v>
      </c>
      <c r="K29" s="454">
        <v>0</v>
      </c>
      <c r="L29" s="455">
        <f t="shared" si="1"/>
        <v>38039</v>
      </c>
      <c r="M29" s="840">
        <f t="shared" si="2"/>
        <v>6150185</v>
      </c>
      <c r="N29" s="840">
        <f t="shared" si="3"/>
        <v>2788980</v>
      </c>
      <c r="O29" s="840">
        <f t="shared" si="4"/>
        <v>0</v>
      </c>
      <c r="P29" s="840">
        <f t="shared" si="5"/>
        <v>0</v>
      </c>
      <c r="Q29" s="840">
        <f t="shared" si="6"/>
        <v>8939165</v>
      </c>
    </row>
    <row r="30" spans="1:17" s="456" customFormat="1" ht="15.75" customHeight="1">
      <c r="A30" s="449">
        <v>20</v>
      </c>
      <c r="B30" s="453" t="s">
        <v>885</v>
      </c>
      <c r="C30" s="454">
        <v>82012</v>
      </c>
      <c r="D30" s="454">
        <v>16101</v>
      </c>
      <c r="E30" s="838">
        <v>0</v>
      </c>
      <c r="F30" s="454">
        <v>0</v>
      </c>
      <c r="G30" s="839">
        <f t="shared" si="0"/>
        <v>98113</v>
      </c>
      <c r="H30" s="455">
        <v>69994</v>
      </c>
      <c r="I30" s="455">
        <v>11952</v>
      </c>
      <c r="J30" s="455">
        <v>0</v>
      </c>
      <c r="K30" s="454">
        <v>0</v>
      </c>
      <c r="L30" s="455">
        <f t="shared" si="1"/>
        <v>81946</v>
      </c>
      <c r="M30" s="840">
        <f t="shared" si="2"/>
        <v>16448590</v>
      </c>
      <c r="N30" s="840">
        <f t="shared" si="3"/>
        <v>2808720</v>
      </c>
      <c r="O30" s="840">
        <f t="shared" si="4"/>
        <v>0</v>
      </c>
      <c r="P30" s="840">
        <f t="shared" si="5"/>
        <v>0</v>
      </c>
      <c r="Q30" s="840">
        <f t="shared" si="6"/>
        <v>19257310</v>
      </c>
    </row>
    <row r="31" spans="1:17" s="456" customFormat="1" ht="15.75" customHeight="1">
      <c r="A31" s="449">
        <v>21</v>
      </c>
      <c r="B31" s="453" t="s">
        <v>886</v>
      </c>
      <c r="C31" s="454">
        <v>27882</v>
      </c>
      <c r="D31" s="454">
        <v>1873</v>
      </c>
      <c r="E31" s="838">
        <v>0</v>
      </c>
      <c r="F31" s="454">
        <v>0</v>
      </c>
      <c r="G31" s="839">
        <f t="shared" si="0"/>
        <v>29755</v>
      </c>
      <c r="H31" s="455">
        <v>27431</v>
      </c>
      <c r="I31" s="455">
        <v>1868</v>
      </c>
      <c r="J31" s="455">
        <v>0</v>
      </c>
      <c r="K31" s="454">
        <v>0</v>
      </c>
      <c r="L31" s="455">
        <f t="shared" si="1"/>
        <v>29299</v>
      </c>
      <c r="M31" s="840">
        <f t="shared" si="2"/>
        <v>6446285</v>
      </c>
      <c r="N31" s="840">
        <f t="shared" si="3"/>
        <v>438980</v>
      </c>
      <c r="O31" s="840">
        <f t="shared" si="4"/>
        <v>0</v>
      </c>
      <c r="P31" s="840">
        <f t="shared" si="5"/>
        <v>0</v>
      </c>
      <c r="Q31" s="840">
        <f t="shared" si="6"/>
        <v>6885265</v>
      </c>
    </row>
    <row r="32" spans="1:17" s="456" customFormat="1" ht="15.75" customHeight="1">
      <c r="A32" s="449">
        <v>22</v>
      </c>
      <c r="B32" s="453" t="s">
        <v>887</v>
      </c>
      <c r="C32" s="454">
        <v>40763</v>
      </c>
      <c r="D32" s="454">
        <v>4733</v>
      </c>
      <c r="E32" s="838">
        <v>0</v>
      </c>
      <c r="F32" s="460">
        <v>0</v>
      </c>
      <c r="G32" s="839">
        <f t="shared" si="0"/>
        <v>45496</v>
      </c>
      <c r="H32" s="455">
        <v>37453</v>
      </c>
      <c r="I32" s="455">
        <v>4273</v>
      </c>
      <c r="J32" s="455">
        <v>0</v>
      </c>
      <c r="K32" s="460">
        <v>0</v>
      </c>
      <c r="L32" s="455">
        <f t="shared" si="1"/>
        <v>41726</v>
      </c>
      <c r="M32" s="840">
        <f t="shared" si="2"/>
        <v>8801455</v>
      </c>
      <c r="N32" s="840">
        <f t="shared" si="3"/>
        <v>1004155</v>
      </c>
      <c r="O32" s="840">
        <f t="shared" si="4"/>
        <v>0</v>
      </c>
      <c r="P32" s="840">
        <f t="shared" si="5"/>
        <v>0</v>
      </c>
      <c r="Q32" s="840">
        <f t="shared" si="6"/>
        <v>9805610</v>
      </c>
    </row>
    <row r="33" spans="1:17" s="456" customFormat="1" ht="15.75" customHeight="1">
      <c r="A33" s="449">
        <v>23</v>
      </c>
      <c r="B33" s="453" t="s">
        <v>888</v>
      </c>
      <c r="C33" s="454">
        <v>90327</v>
      </c>
      <c r="D33" s="454">
        <v>10587</v>
      </c>
      <c r="E33" s="838">
        <v>0</v>
      </c>
      <c r="F33" s="461">
        <v>0</v>
      </c>
      <c r="G33" s="839">
        <f t="shared" si="0"/>
        <v>100914</v>
      </c>
      <c r="H33" s="455">
        <v>89934</v>
      </c>
      <c r="I33" s="455">
        <v>10403</v>
      </c>
      <c r="J33" s="455">
        <v>0</v>
      </c>
      <c r="K33" s="461">
        <v>0</v>
      </c>
      <c r="L33" s="455">
        <f t="shared" si="1"/>
        <v>100337</v>
      </c>
      <c r="M33" s="840">
        <f t="shared" si="2"/>
        <v>21134490</v>
      </c>
      <c r="N33" s="840">
        <f t="shared" si="3"/>
        <v>2444705</v>
      </c>
      <c r="O33" s="840">
        <f t="shared" si="4"/>
        <v>0</v>
      </c>
      <c r="P33" s="840">
        <f t="shared" si="5"/>
        <v>0</v>
      </c>
      <c r="Q33" s="840">
        <f t="shared" si="6"/>
        <v>23579195</v>
      </c>
    </row>
    <row r="34" spans="1:17" s="456" customFormat="1" ht="15.75" customHeight="1">
      <c r="A34" s="449">
        <v>24</v>
      </c>
      <c r="B34" s="453" t="s">
        <v>889</v>
      </c>
      <c r="C34" s="454">
        <v>60834</v>
      </c>
      <c r="D34" s="454">
        <v>8600</v>
      </c>
      <c r="E34" s="838">
        <v>0</v>
      </c>
      <c r="F34" s="460">
        <v>0</v>
      </c>
      <c r="G34" s="839">
        <f t="shared" si="0"/>
        <v>69434</v>
      </c>
      <c r="H34" s="455">
        <v>60750</v>
      </c>
      <c r="I34" s="455">
        <v>8600</v>
      </c>
      <c r="J34" s="455">
        <v>0</v>
      </c>
      <c r="K34" s="460">
        <v>0</v>
      </c>
      <c r="L34" s="455">
        <f t="shared" si="1"/>
        <v>69350</v>
      </c>
      <c r="M34" s="840">
        <f t="shared" si="2"/>
        <v>14276250</v>
      </c>
      <c r="N34" s="840">
        <f t="shared" si="3"/>
        <v>2021000</v>
      </c>
      <c r="O34" s="840">
        <f t="shared" si="4"/>
        <v>0</v>
      </c>
      <c r="P34" s="840">
        <f t="shared" si="5"/>
        <v>0</v>
      </c>
      <c r="Q34" s="840">
        <f t="shared" si="6"/>
        <v>16297250</v>
      </c>
    </row>
    <row r="35" spans="1:18" s="456" customFormat="1" ht="15.75" customHeight="1">
      <c r="A35" s="449">
        <v>25</v>
      </c>
      <c r="B35" s="453" t="s">
        <v>890</v>
      </c>
      <c r="C35" s="454">
        <v>118689</v>
      </c>
      <c r="D35" s="454">
        <v>13194</v>
      </c>
      <c r="E35" s="838">
        <v>0</v>
      </c>
      <c r="F35" s="460">
        <v>0</v>
      </c>
      <c r="G35" s="839">
        <f t="shared" si="0"/>
        <v>131883</v>
      </c>
      <c r="H35" s="455">
        <v>113223</v>
      </c>
      <c r="I35" s="455">
        <v>12628</v>
      </c>
      <c r="J35" s="455">
        <v>0</v>
      </c>
      <c r="K35" s="460">
        <v>0</v>
      </c>
      <c r="L35" s="455">
        <f t="shared" si="1"/>
        <v>125851</v>
      </c>
      <c r="M35" s="840">
        <f t="shared" si="2"/>
        <v>26607405</v>
      </c>
      <c r="N35" s="840">
        <f t="shared" si="3"/>
        <v>2967580</v>
      </c>
      <c r="O35" s="840">
        <f t="shared" si="4"/>
        <v>0</v>
      </c>
      <c r="P35" s="840">
        <f t="shared" si="5"/>
        <v>0</v>
      </c>
      <c r="Q35" s="840">
        <f t="shared" si="6"/>
        <v>29574985</v>
      </c>
      <c r="R35" s="457"/>
    </row>
    <row r="36" spans="1:17" s="456" customFormat="1" ht="15.75" customHeight="1">
      <c r="A36" s="449">
        <v>26</v>
      </c>
      <c r="B36" s="453" t="s">
        <v>891</v>
      </c>
      <c r="C36" s="454">
        <v>146247</v>
      </c>
      <c r="D36" s="454">
        <v>34178</v>
      </c>
      <c r="E36" s="838">
        <v>0</v>
      </c>
      <c r="F36" s="460">
        <v>0</v>
      </c>
      <c r="G36" s="839">
        <f t="shared" si="0"/>
        <v>180425</v>
      </c>
      <c r="H36" s="455">
        <v>138234</v>
      </c>
      <c r="I36" s="455">
        <v>28572</v>
      </c>
      <c r="J36" s="455">
        <v>0</v>
      </c>
      <c r="K36" s="460">
        <v>0</v>
      </c>
      <c r="L36" s="455">
        <f t="shared" si="1"/>
        <v>166806</v>
      </c>
      <c r="M36" s="840">
        <f t="shared" si="2"/>
        <v>32484990</v>
      </c>
      <c r="N36" s="840">
        <f t="shared" si="3"/>
        <v>6714420</v>
      </c>
      <c r="O36" s="840">
        <f t="shared" si="4"/>
        <v>0</v>
      </c>
      <c r="P36" s="840">
        <f t="shared" si="5"/>
        <v>0</v>
      </c>
      <c r="Q36" s="840">
        <f t="shared" si="6"/>
        <v>39199410</v>
      </c>
    </row>
    <row r="37" spans="1:17" s="456" customFormat="1" ht="15.75" customHeight="1">
      <c r="A37" s="449">
        <v>27</v>
      </c>
      <c r="B37" s="453" t="s">
        <v>892</v>
      </c>
      <c r="C37" s="454">
        <v>118761</v>
      </c>
      <c r="D37" s="454">
        <v>22116</v>
      </c>
      <c r="E37" s="838">
        <v>0</v>
      </c>
      <c r="F37" s="460">
        <v>0</v>
      </c>
      <c r="G37" s="839">
        <f t="shared" si="0"/>
        <v>140877</v>
      </c>
      <c r="H37" s="455">
        <v>118094</v>
      </c>
      <c r="I37" s="455">
        <v>20935</v>
      </c>
      <c r="J37" s="455">
        <v>0</v>
      </c>
      <c r="K37" s="460">
        <v>0</v>
      </c>
      <c r="L37" s="455">
        <f t="shared" si="1"/>
        <v>139029</v>
      </c>
      <c r="M37" s="840">
        <f t="shared" si="2"/>
        <v>27752090</v>
      </c>
      <c r="N37" s="840">
        <f t="shared" si="3"/>
        <v>4919725</v>
      </c>
      <c r="O37" s="840">
        <f t="shared" si="4"/>
        <v>0</v>
      </c>
      <c r="P37" s="840">
        <f t="shared" si="5"/>
        <v>0</v>
      </c>
      <c r="Q37" s="840">
        <f t="shared" si="6"/>
        <v>32671815</v>
      </c>
    </row>
    <row r="38" spans="1:17" s="456" customFormat="1" ht="15.75" customHeight="1">
      <c r="A38" s="449">
        <v>28</v>
      </c>
      <c r="B38" s="453" t="s">
        <v>893</v>
      </c>
      <c r="C38" s="454">
        <v>157694</v>
      </c>
      <c r="D38" s="454">
        <v>18674</v>
      </c>
      <c r="E38" s="838">
        <v>0</v>
      </c>
      <c r="F38" s="454">
        <v>0</v>
      </c>
      <c r="G38" s="839">
        <f t="shared" si="0"/>
        <v>176368</v>
      </c>
      <c r="H38" s="455">
        <v>142196</v>
      </c>
      <c r="I38" s="455">
        <v>16736</v>
      </c>
      <c r="J38" s="455">
        <v>0</v>
      </c>
      <c r="K38" s="454">
        <v>0</v>
      </c>
      <c r="L38" s="455">
        <f t="shared" si="1"/>
        <v>158932</v>
      </c>
      <c r="M38" s="840">
        <f t="shared" si="2"/>
        <v>33416060</v>
      </c>
      <c r="N38" s="840">
        <f t="shared" si="3"/>
        <v>3932960</v>
      </c>
      <c r="O38" s="840">
        <f t="shared" si="4"/>
        <v>0</v>
      </c>
      <c r="P38" s="840">
        <f t="shared" si="5"/>
        <v>0</v>
      </c>
      <c r="Q38" s="840">
        <f t="shared" si="6"/>
        <v>37349020</v>
      </c>
    </row>
    <row r="39" spans="1:18" s="456" customFormat="1" ht="15.75" customHeight="1">
      <c r="A39" s="449">
        <v>29</v>
      </c>
      <c r="B39" s="453" t="s">
        <v>894</v>
      </c>
      <c r="C39" s="454">
        <v>74618</v>
      </c>
      <c r="D39" s="454">
        <v>26641</v>
      </c>
      <c r="E39" s="838">
        <v>0</v>
      </c>
      <c r="F39" s="460">
        <v>1406</v>
      </c>
      <c r="G39" s="839">
        <f t="shared" si="0"/>
        <v>102665</v>
      </c>
      <c r="H39" s="455">
        <v>69349</v>
      </c>
      <c r="I39" s="455">
        <v>23526</v>
      </c>
      <c r="J39" s="455">
        <v>0</v>
      </c>
      <c r="K39" s="460">
        <v>1406</v>
      </c>
      <c r="L39" s="455">
        <f t="shared" si="1"/>
        <v>94281</v>
      </c>
      <c r="M39" s="840">
        <f t="shared" si="2"/>
        <v>16297015</v>
      </c>
      <c r="N39" s="840">
        <f t="shared" si="3"/>
        <v>5528610</v>
      </c>
      <c r="O39" s="840">
        <f t="shared" si="4"/>
        <v>0</v>
      </c>
      <c r="P39" s="840">
        <f t="shared" si="5"/>
        <v>330410</v>
      </c>
      <c r="Q39" s="840">
        <f t="shared" si="6"/>
        <v>22156035</v>
      </c>
      <c r="R39" s="457"/>
    </row>
    <row r="40" spans="1:17" s="456" customFormat="1" ht="15.75" customHeight="1">
      <c r="A40" s="449">
        <v>30</v>
      </c>
      <c r="B40" s="453" t="s">
        <v>895</v>
      </c>
      <c r="C40" s="454">
        <v>140433</v>
      </c>
      <c r="D40" s="454">
        <v>13763</v>
      </c>
      <c r="E40" s="838">
        <v>0</v>
      </c>
      <c r="F40" s="460">
        <v>0</v>
      </c>
      <c r="G40" s="839">
        <f t="shared" si="0"/>
        <v>154196</v>
      </c>
      <c r="H40" s="455">
        <v>122772</v>
      </c>
      <c r="I40" s="455">
        <v>10110</v>
      </c>
      <c r="J40" s="455">
        <v>0</v>
      </c>
      <c r="K40" s="460">
        <v>0</v>
      </c>
      <c r="L40" s="455">
        <f t="shared" si="1"/>
        <v>132882</v>
      </c>
      <c r="M40" s="840">
        <f t="shared" si="2"/>
        <v>28851420</v>
      </c>
      <c r="N40" s="840">
        <f t="shared" si="3"/>
        <v>2375850</v>
      </c>
      <c r="O40" s="840">
        <f t="shared" si="4"/>
        <v>0</v>
      </c>
      <c r="P40" s="840">
        <f t="shared" si="5"/>
        <v>0</v>
      </c>
      <c r="Q40" s="840">
        <f t="shared" si="6"/>
        <v>31227270</v>
      </c>
    </row>
    <row r="41" spans="1:19" s="456" customFormat="1" ht="15.75" customHeight="1">
      <c r="A41" s="449">
        <v>31</v>
      </c>
      <c r="B41" s="453" t="s">
        <v>896</v>
      </c>
      <c r="C41" s="454">
        <v>145819</v>
      </c>
      <c r="D41" s="454">
        <v>32935</v>
      </c>
      <c r="E41" s="838">
        <v>0</v>
      </c>
      <c r="F41" s="460">
        <v>0</v>
      </c>
      <c r="G41" s="839">
        <f t="shared" si="0"/>
        <v>178754</v>
      </c>
      <c r="H41" s="455">
        <v>134161</v>
      </c>
      <c r="I41" s="455">
        <v>30710</v>
      </c>
      <c r="J41" s="455">
        <v>0</v>
      </c>
      <c r="K41" s="460">
        <v>0</v>
      </c>
      <c r="L41" s="455">
        <f t="shared" si="1"/>
        <v>164871</v>
      </c>
      <c r="M41" s="840">
        <f t="shared" si="2"/>
        <v>31527835</v>
      </c>
      <c r="N41" s="840">
        <f t="shared" si="3"/>
        <v>7216850</v>
      </c>
      <c r="O41" s="840">
        <f t="shared" si="4"/>
        <v>0</v>
      </c>
      <c r="P41" s="840">
        <f t="shared" si="5"/>
        <v>0</v>
      </c>
      <c r="Q41" s="840">
        <f t="shared" si="6"/>
        <v>38744685</v>
      </c>
      <c r="S41" s="457"/>
    </row>
    <row r="42" spans="1:17" s="456" customFormat="1" ht="15.75" customHeight="1">
      <c r="A42" s="449">
        <v>32</v>
      </c>
      <c r="B42" s="453" t="s">
        <v>897</v>
      </c>
      <c r="C42" s="454">
        <v>104144</v>
      </c>
      <c r="D42" s="454">
        <v>5882</v>
      </c>
      <c r="E42" s="838">
        <v>0</v>
      </c>
      <c r="F42" s="454">
        <v>0</v>
      </c>
      <c r="G42" s="839">
        <f t="shared" si="0"/>
        <v>110026</v>
      </c>
      <c r="H42" s="455">
        <v>85074</v>
      </c>
      <c r="I42" s="455">
        <v>5227</v>
      </c>
      <c r="J42" s="455">
        <v>0</v>
      </c>
      <c r="K42" s="454">
        <v>0</v>
      </c>
      <c r="L42" s="455">
        <f t="shared" si="1"/>
        <v>90301</v>
      </c>
      <c r="M42" s="840">
        <f t="shared" si="2"/>
        <v>19992390</v>
      </c>
      <c r="N42" s="840">
        <f t="shared" si="3"/>
        <v>1228345</v>
      </c>
      <c r="O42" s="840">
        <f t="shared" si="4"/>
        <v>0</v>
      </c>
      <c r="P42" s="840">
        <f t="shared" si="5"/>
        <v>0</v>
      </c>
      <c r="Q42" s="840">
        <f t="shared" si="6"/>
        <v>21220735</v>
      </c>
    </row>
    <row r="43" spans="1:19" ht="15.75">
      <c r="A43" s="449">
        <v>33</v>
      </c>
      <c r="B43" s="453" t="s">
        <v>898</v>
      </c>
      <c r="C43" s="460">
        <v>141112</v>
      </c>
      <c r="D43" s="460">
        <v>9661</v>
      </c>
      <c r="E43" s="838">
        <v>0</v>
      </c>
      <c r="F43" s="462">
        <v>100</v>
      </c>
      <c r="G43" s="839">
        <f t="shared" si="0"/>
        <v>150873</v>
      </c>
      <c r="H43" s="455">
        <v>133419</v>
      </c>
      <c r="I43" s="455">
        <v>9662</v>
      </c>
      <c r="J43" s="455">
        <v>0</v>
      </c>
      <c r="K43" s="462">
        <v>100</v>
      </c>
      <c r="L43" s="455">
        <f t="shared" si="1"/>
        <v>143181</v>
      </c>
      <c r="M43" s="840">
        <f t="shared" si="2"/>
        <v>31353465</v>
      </c>
      <c r="N43" s="840">
        <f t="shared" si="3"/>
        <v>2270570</v>
      </c>
      <c r="O43" s="840">
        <f t="shared" si="4"/>
        <v>0</v>
      </c>
      <c r="P43" s="840">
        <f t="shared" si="5"/>
        <v>23500</v>
      </c>
      <c r="Q43" s="840">
        <f t="shared" si="6"/>
        <v>33647535</v>
      </c>
      <c r="R43" s="470"/>
      <c r="S43" s="470"/>
    </row>
    <row r="44" spans="1:18" ht="15.75">
      <c r="A44" s="449">
        <v>34</v>
      </c>
      <c r="B44" s="453" t="s">
        <v>899</v>
      </c>
      <c r="C44" s="460">
        <v>100395</v>
      </c>
      <c r="D44" s="460">
        <v>5259</v>
      </c>
      <c r="E44" s="838">
        <v>0</v>
      </c>
      <c r="F44" s="460">
        <v>82</v>
      </c>
      <c r="G44" s="839">
        <f t="shared" si="0"/>
        <v>105736</v>
      </c>
      <c r="H44" s="455">
        <v>90698</v>
      </c>
      <c r="I44" s="455">
        <v>3502</v>
      </c>
      <c r="J44" s="455">
        <v>0</v>
      </c>
      <c r="K44" s="460">
        <v>82</v>
      </c>
      <c r="L44" s="455">
        <f t="shared" si="1"/>
        <v>94282</v>
      </c>
      <c r="M44" s="840">
        <f t="shared" si="2"/>
        <v>21314030</v>
      </c>
      <c r="N44" s="840">
        <f t="shared" si="3"/>
        <v>822970</v>
      </c>
      <c r="O44" s="840">
        <f t="shared" si="4"/>
        <v>0</v>
      </c>
      <c r="P44" s="840">
        <f t="shared" si="5"/>
        <v>19270</v>
      </c>
      <c r="Q44" s="840">
        <f t="shared" si="6"/>
        <v>22156270</v>
      </c>
      <c r="R44" s="470"/>
    </row>
    <row r="45" spans="1:17" ht="15.75">
      <c r="A45" s="1089" t="s">
        <v>900</v>
      </c>
      <c r="B45" s="1090"/>
      <c r="C45" s="463">
        <f>SUM(C11:C44)</f>
        <v>2495508</v>
      </c>
      <c r="D45" s="463">
        <v>416491</v>
      </c>
      <c r="E45" s="838">
        <v>0</v>
      </c>
      <c r="F45" s="463">
        <f>SUM(F11:F44)</f>
        <v>1666</v>
      </c>
      <c r="G45" s="841">
        <f t="shared" si="0"/>
        <v>2913665</v>
      </c>
      <c r="H45" s="464">
        <f>SUM(H11:H44)</f>
        <v>2329102</v>
      </c>
      <c r="I45" s="464">
        <f>SUM(I11:I44)</f>
        <v>377953</v>
      </c>
      <c r="J45" s="464">
        <v>0</v>
      </c>
      <c r="K45" s="464">
        <v>1666</v>
      </c>
      <c r="L45" s="464">
        <f>SUM(H45:K45)</f>
        <v>2708721</v>
      </c>
      <c r="M45" s="891">
        <f>SUM(M11:M44)</f>
        <v>547338970</v>
      </c>
      <c r="N45" s="891">
        <f>SUM(N11:N44)</f>
        <v>88818955</v>
      </c>
      <c r="O45" s="891">
        <f>SUM(O11:O44)</f>
        <v>0</v>
      </c>
      <c r="P45" s="891">
        <f>SUM(P11:P44)</f>
        <v>391510</v>
      </c>
      <c r="Q45" s="891">
        <f>SUM(Q11:Q44)</f>
        <v>636549435</v>
      </c>
    </row>
    <row r="46" spans="1:17" ht="15">
      <c r="A46" s="465"/>
      <c r="B46" s="466"/>
      <c r="C46" s="467"/>
      <c r="D46" s="467"/>
      <c r="E46" s="468"/>
      <c r="F46" s="466"/>
      <c r="G46" s="467"/>
      <c r="H46" s="467"/>
      <c r="I46" s="467"/>
      <c r="J46" s="467"/>
      <c r="K46" s="466"/>
      <c r="L46" s="466"/>
      <c r="M46" s="858"/>
      <c r="N46" s="466"/>
      <c r="O46" s="466"/>
      <c r="P46" s="466"/>
      <c r="Q46" s="467"/>
    </row>
    <row r="47" spans="1:17" ht="15">
      <c r="A47" s="469" t="s">
        <v>7</v>
      </c>
      <c r="F47" s="470"/>
      <c r="G47" s="470"/>
      <c r="H47" s="470"/>
      <c r="I47" s="853"/>
      <c r="L47" s="470"/>
      <c r="M47" s="470"/>
      <c r="N47" s="851"/>
      <c r="O47" s="852"/>
      <c r="P47" s="470"/>
      <c r="Q47" s="470"/>
    </row>
    <row r="48" spans="1:17" ht="15">
      <c r="A48" s="447" t="s">
        <v>8</v>
      </c>
      <c r="E48" s="470"/>
      <c r="K48" s="470"/>
      <c r="L48" s="470"/>
      <c r="M48" s="470"/>
      <c r="N48" s="470"/>
      <c r="O48" s="854"/>
      <c r="P48" s="851"/>
      <c r="Q48" s="470"/>
    </row>
    <row r="49" spans="1:17" ht="15.75">
      <c r="A49" s="447" t="s">
        <v>9</v>
      </c>
      <c r="I49" s="471"/>
      <c r="J49" s="471"/>
      <c r="K49" s="471"/>
      <c r="L49" s="471"/>
      <c r="M49" s="470"/>
      <c r="N49" s="470"/>
      <c r="O49" s="852"/>
      <c r="P49" s="470"/>
      <c r="Q49" s="470"/>
    </row>
    <row r="50" spans="1:17" ht="15.75">
      <c r="A50" s="447" t="s">
        <v>444</v>
      </c>
      <c r="J50" s="471"/>
      <c r="K50" s="471"/>
      <c r="L50" s="471"/>
      <c r="Q50" s="470"/>
    </row>
    <row r="51" spans="3:15" ht="15">
      <c r="C51" s="447" t="s">
        <v>445</v>
      </c>
      <c r="E51" s="466"/>
      <c r="F51" s="466"/>
      <c r="G51" s="466"/>
      <c r="H51" s="466"/>
      <c r="I51" s="466"/>
      <c r="J51" s="466"/>
      <c r="K51" s="466"/>
      <c r="L51" s="466"/>
      <c r="M51" s="466"/>
      <c r="O51" s="470"/>
    </row>
    <row r="52" spans="1:17" ht="12.75" customHeight="1">
      <c r="A52" s="452"/>
      <c r="B52" s="452"/>
      <c r="C52" s="452"/>
      <c r="D52" s="452"/>
      <c r="E52" s="452"/>
      <c r="F52" s="452"/>
      <c r="G52" s="452"/>
      <c r="I52" s="452"/>
      <c r="M52" s="1091"/>
      <c r="N52" s="1091"/>
      <c r="O52" s="1091"/>
      <c r="P52" s="1091"/>
      <c r="Q52" s="1091"/>
    </row>
    <row r="53" spans="1:17" ht="18" customHeight="1">
      <c r="A53" s="12" t="s">
        <v>1121</v>
      </c>
      <c r="B53" s="444"/>
      <c r="C53" s="444"/>
      <c r="D53" s="444"/>
      <c r="E53" s="444"/>
      <c r="F53" s="444"/>
      <c r="G53" s="444"/>
      <c r="H53" s="444"/>
      <c r="I53" s="445"/>
      <c r="J53" s="445"/>
      <c r="K53" s="444"/>
      <c r="L53" s="472"/>
      <c r="M53" s="446"/>
      <c r="N53" s="446"/>
      <c r="O53" s="1086" t="s">
        <v>12</v>
      </c>
      <c r="P53" s="1086"/>
      <c r="Q53" s="1086"/>
    </row>
    <row r="54" spans="1:17" ht="18" customHeight="1">
      <c r="A54" s="1085" t="s">
        <v>13</v>
      </c>
      <c r="B54" s="1085"/>
      <c r="C54" s="1085"/>
      <c r="D54" s="1085"/>
      <c r="E54" s="1085"/>
      <c r="F54" s="1085"/>
      <c r="G54" s="1085"/>
      <c r="H54" s="1085"/>
      <c r="I54" s="1085"/>
      <c r="J54" s="1085"/>
      <c r="K54" s="1085"/>
      <c r="L54" s="1085"/>
      <c r="M54" s="1085"/>
      <c r="N54" s="1085"/>
      <c r="O54" s="1085"/>
      <c r="P54" s="1085"/>
      <c r="Q54" s="1085"/>
    </row>
    <row r="55" spans="1:17" ht="18.75" customHeight="1">
      <c r="A55" s="1085" t="s">
        <v>14</v>
      </c>
      <c r="B55" s="1085"/>
      <c r="C55" s="1085"/>
      <c r="D55" s="1085"/>
      <c r="E55" s="1085"/>
      <c r="F55" s="1085"/>
      <c r="G55" s="1085"/>
      <c r="H55" s="1085"/>
      <c r="I55" s="1085"/>
      <c r="J55" s="1085"/>
      <c r="K55" s="1085"/>
      <c r="L55" s="1085"/>
      <c r="M55" s="1085"/>
      <c r="N55" s="1085"/>
      <c r="O55" s="1085"/>
      <c r="P55" s="1085"/>
      <c r="Q55" s="1085"/>
    </row>
    <row r="56" spans="1:17" ht="15.75">
      <c r="A56" s="420"/>
      <c r="B56" s="420"/>
      <c r="C56" s="420"/>
      <c r="D56" s="420"/>
      <c r="E56" s="420"/>
      <c r="F56" s="420"/>
      <c r="G56" s="420"/>
      <c r="H56" s="420"/>
      <c r="I56" s="420"/>
      <c r="J56" s="420"/>
      <c r="K56" s="466"/>
      <c r="L56" s="107"/>
      <c r="M56" s="107"/>
      <c r="N56" s="107" t="s">
        <v>83</v>
      </c>
      <c r="O56" s="473"/>
      <c r="P56" s="473"/>
      <c r="Q56" s="473"/>
    </row>
    <row r="57" spans="1:17" ht="15.75">
      <c r="A57" s="473"/>
      <c r="B57" s="473"/>
      <c r="C57" s="473"/>
      <c r="D57" s="473"/>
      <c r="E57" s="473"/>
      <c r="F57" s="473"/>
      <c r="G57" s="473"/>
      <c r="H57" s="473"/>
      <c r="I57" s="473"/>
      <c r="J57" s="473"/>
      <c r="K57" s="473"/>
      <c r="L57" s="473"/>
      <c r="M57" s="473"/>
      <c r="N57" s="473"/>
      <c r="O57" s="473"/>
      <c r="P57" s="473"/>
      <c r="Q57" s="473"/>
    </row>
    <row r="58" spans="1:17" ht="15.75">
      <c r="A58" s="474"/>
      <c r="B58" s="474"/>
      <c r="C58" s="474"/>
      <c r="D58" s="474"/>
      <c r="E58" s="474"/>
      <c r="F58" s="474"/>
      <c r="G58" s="474"/>
      <c r="H58" s="474"/>
      <c r="I58" s="474"/>
      <c r="J58" s="474"/>
      <c r="K58" s="474"/>
      <c r="L58" s="474"/>
      <c r="M58" s="474"/>
      <c r="N58" s="474"/>
      <c r="O58" s="474"/>
      <c r="P58" s="474"/>
      <c r="Q58" s="474"/>
    </row>
    <row r="59" spans="1:17" ht="15.75">
      <c r="A59" s="474"/>
      <c r="B59" s="474"/>
      <c r="C59" s="474"/>
      <c r="D59" s="474"/>
      <c r="E59" s="474"/>
      <c r="F59" s="474"/>
      <c r="G59" s="474"/>
      <c r="H59" s="474"/>
      <c r="I59" s="474"/>
      <c r="J59" s="474"/>
      <c r="K59" s="474"/>
      <c r="L59" s="474"/>
      <c r="M59" s="474"/>
      <c r="N59" s="474"/>
      <c r="O59" s="474"/>
      <c r="P59" s="474"/>
      <c r="Q59" s="474"/>
    </row>
  </sheetData>
  <sheetProtection/>
  <mergeCells count="16">
    <mergeCell ref="A5:O5"/>
    <mergeCell ref="O1:Q1"/>
    <mergeCell ref="A2:L2"/>
    <mergeCell ref="A3:L3"/>
    <mergeCell ref="A8:A9"/>
    <mergeCell ref="B8:B9"/>
    <mergeCell ref="C8:G8"/>
    <mergeCell ref="H8:L8"/>
    <mergeCell ref="M8:Q8"/>
    <mergeCell ref="A55:Q55"/>
    <mergeCell ref="O53:Q53"/>
    <mergeCell ref="A54:Q54"/>
    <mergeCell ref="A7:B7"/>
    <mergeCell ref="N7:Q7"/>
    <mergeCell ref="A45:B45"/>
    <mergeCell ref="M52:Q52"/>
  </mergeCells>
  <printOptions horizontalCentered="1"/>
  <pageMargins left="0.54" right="0.48" top="0.2" bottom="0" header="0.16" footer="0.1"/>
  <pageSetup fitToHeight="1" fitToWidth="1" horizontalDpi="600" verticalDpi="600" orientation="landscape" paperSize="9" scale="64" r:id="rId1"/>
</worksheet>
</file>

<file path=xl/worksheets/sheet12.xml><?xml version="1.0" encoding="utf-8"?>
<worksheet xmlns="http://schemas.openxmlformats.org/spreadsheetml/2006/main" xmlns:r="http://schemas.openxmlformats.org/officeDocument/2006/relationships">
  <sheetPr>
    <pageSetUpPr fitToPage="1"/>
  </sheetPr>
  <dimension ref="A1:R57"/>
  <sheetViews>
    <sheetView view="pageBreakPreview" zoomScale="80" zoomScaleSheetLayoutView="80" zoomScalePageLayoutView="0" workbookViewId="0" topLeftCell="A25">
      <selection activeCell="M48" sqref="M48"/>
    </sheetView>
  </sheetViews>
  <sheetFormatPr defaultColWidth="9.140625" defaultRowHeight="12.75"/>
  <cols>
    <col min="1" max="1" width="5.28125" style="414" customWidth="1"/>
    <col min="2" max="2" width="28.57421875" style="414" customWidth="1"/>
    <col min="3" max="3" width="12.00390625" style="414" customWidth="1"/>
    <col min="4" max="4" width="9.28125" style="414" customWidth="1"/>
    <col min="5" max="5" width="11.57421875" style="414" customWidth="1"/>
    <col min="6" max="6" width="11.140625" style="414" customWidth="1"/>
    <col min="7" max="7" width="10.8515625" style="414" customWidth="1"/>
    <col min="8" max="8" width="28.421875" style="414" bestFit="1" customWidth="1"/>
    <col min="9" max="9" width="10.8515625" style="414" customWidth="1"/>
    <col min="10" max="10" width="10.28125" style="414" customWidth="1"/>
    <col min="11" max="11" width="13.57421875" style="414" bestFit="1" customWidth="1"/>
    <col min="12" max="12" width="11.7109375" style="414" customWidth="1"/>
    <col min="13" max="13" width="12.8515625" style="414" customWidth="1"/>
    <col min="14" max="14" width="12.00390625" style="414" customWidth="1"/>
    <col min="15" max="15" width="10.28125" style="414" customWidth="1"/>
    <col min="16" max="16" width="9.140625" style="414" customWidth="1"/>
    <col min="17" max="17" width="13.00390625" style="414" customWidth="1"/>
    <col min="18" max="18" width="10.421875" style="414" customWidth="1"/>
    <col min="19" max="16384" width="9.140625" style="414" customWidth="1"/>
  </cols>
  <sheetData>
    <row r="1" spans="15:17" ht="12.75" customHeight="1">
      <c r="O1" s="1103" t="s">
        <v>61</v>
      </c>
      <c r="P1" s="1103"/>
      <c r="Q1" s="1103"/>
    </row>
    <row r="2" spans="1:16" ht="15.75">
      <c r="A2" s="996" t="s">
        <v>0</v>
      </c>
      <c r="B2" s="996"/>
      <c r="C2" s="996"/>
      <c r="D2" s="996"/>
      <c r="E2" s="996"/>
      <c r="F2" s="996"/>
      <c r="G2" s="996"/>
      <c r="H2" s="996"/>
      <c r="I2" s="996"/>
      <c r="J2" s="996"/>
      <c r="K2" s="996"/>
      <c r="L2" s="996"/>
      <c r="M2" s="26"/>
      <c r="N2" s="26"/>
      <c r="O2" s="26"/>
      <c r="P2" s="26"/>
    </row>
    <row r="3" spans="1:16" ht="15.75">
      <c r="A3" s="996" t="s">
        <v>656</v>
      </c>
      <c r="B3" s="996"/>
      <c r="C3" s="996"/>
      <c r="D3" s="996"/>
      <c r="E3" s="996"/>
      <c r="F3" s="996"/>
      <c r="G3" s="996"/>
      <c r="H3" s="996"/>
      <c r="I3" s="996"/>
      <c r="J3" s="996"/>
      <c r="K3" s="996"/>
      <c r="L3" s="996"/>
      <c r="M3" s="76"/>
      <c r="N3" s="76"/>
      <c r="O3" s="76"/>
      <c r="P3" s="76"/>
    </row>
    <row r="4" ht="11.25" customHeight="1"/>
    <row r="5" spans="1:12" ht="15.75">
      <c r="A5" s="1104" t="s">
        <v>666</v>
      </c>
      <c r="B5" s="1104"/>
      <c r="C5" s="1104"/>
      <c r="D5" s="1104"/>
      <c r="E5" s="1104"/>
      <c r="F5" s="1104"/>
      <c r="G5" s="1104"/>
      <c r="H5" s="1104"/>
      <c r="I5" s="1104"/>
      <c r="J5" s="1104"/>
      <c r="K5" s="1104"/>
      <c r="L5" s="1104"/>
    </row>
    <row r="7" spans="1:18" ht="15.75" customHeight="1">
      <c r="A7" s="1069" t="s">
        <v>936</v>
      </c>
      <c r="B7" s="1069"/>
      <c r="N7" s="1105" t="s">
        <v>827</v>
      </c>
      <c r="O7" s="1105"/>
      <c r="P7" s="1105"/>
      <c r="Q7" s="1105"/>
      <c r="R7" s="1105"/>
    </row>
    <row r="8" spans="1:18" s="11" customFormat="1" ht="29.25" customHeight="1">
      <c r="A8" s="1077" t="s">
        <v>1072</v>
      </c>
      <c r="B8" s="1077" t="s">
        <v>3</v>
      </c>
      <c r="C8" s="1100" t="s">
        <v>667</v>
      </c>
      <c r="D8" s="1100"/>
      <c r="E8" s="1100"/>
      <c r="F8" s="1100"/>
      <c r="G8" s="1100"/>
      <c r="H8" s="1101" t="s">
        <v>702</v>
      </c>
      <c r="I8" s="1073"/>
      <c r="J8" s="1073"/>
      <c r="K8" s="1073"/>
      <c r="L8" s="1073"/>
      <c r="M8" s="1077" t="s">
        <v>113</v>
      </c>
      <c r="N8" s="1077"/>
      <c r="O8" s="1077"/>
      <c r="P8" s="1077"/>
      <c r="Q8" s="1077"/>
      <c r="R8" s="1102"/>
    </row>
    <row r="9" spans="1:18" s="11" customFormat="1" ht="63" customHeight="1">
      <c r="A9" s="1077"/>
      <c r="B9" s="1077"/>
      <c r="C9" s="418" t="s">
        <v>218</v>
      </c>
      <c r="D9" s="418" t="s">
        <v>219</v>
      </c>
      <c r="E9" s="418" t="s">
        <v>372</v>
      </c>
      <c r="F9" s="419" t="s">
        <v>226</v>
      </c>
      <c r="G9" s="419" t="s">
        <v>119</v>
      </c>
      <c r="H9" s="418" t="s">
        <v>218</v>
      </c>
      <c r="I9" s="418" t="s">
        <v>219</v>
      </c>
      <c r="J9" s="418" t="s">
        <v>372</v>
      </c>
      <c r="K9" s="418" t="s">
        <v>226</v>
      </c>
      <c r="L9" s="418" t="s">
        <v>120</v>
      </c>
      <c r="M9" s="418" t="s">
        <v>218</v>
      </c>
      <c r="N9" s="418" t="s">
        <v>219</v>
      </c>
      <c r="O9" s="418" t="s">
        <v>372</v>
      </c>
      <c r="P9" s="418" t="s">
        <v>226</v>
      </c>
      <c r="Q9" s="418" t="s">
        <v>121</v>
      </c>
      <c r="R9" s="1102"/>
    </row>
    <row r="10" spans="1:17" s="428" customFormat="1" ht="14.25">
      <c r="A10" s="102">
        <v>1</v>
      </c>
      <c r="B10" s="102">
        <v>2</v>
      </c>
      <c r="C10" s="102">
        <v>3</v>
      </c>
      <c r="D10" s="102">
        <v>4</v>
      </c>
      <c r="E10" s="102">
        <v>5</v>
      </c>
      <c r="F10" s="494">
        <v>6</v>
      </c>
      <c r="G10" s="102">
        <v>7</v>
      </c>
      <c r="H10" s="102">
        <v>8</v>
      </c>
      <c r="I10" s="102">
        <v>9</v>
      </c>
      <c r="J10" s="102">
        <v>10</v>
      </c>
      <c r="K10" s="102">
        <v>11</v>
      </c>
      <c r="L10" s="102">
        <v>12</v>
      </c>
      <c r="M10" s="102">
        <v>13</v>
      </c>
      <c r="N10" s="442">
        <v>14</v>
      </c>
      <c r="O10" s="442">
        <v>15</v>
      </c>
      <c r="P10" s="102">
        <v>16</v>
      </c>
      <c r="Q10" s="102">
        <v>17</v>
      </c>
    </row>
    <row r="11" spans="1:18" s="11" customFormat="1" ht="15.75">
      <c r="A11" s="418">
        <v>1</v>
      </c>
      <c r="B11" s="423" t="s">
        <v>866</v>
      </c>
      <c r="C11" s="429">
        <v>25298</v>
      </c>
      <c r="D11" s="479">
        <v>18736</v>
      </c>
      <c r="E11" s="429">
        <v>150</v>
      </c>
      <c r="F11" s="491">
        <v>0</v>
      </c>
      <c r="G11" s="492">
        <f>SUM(C11:F11)</f>
        <v>44184</v>
      </c>
      <c r="H11" s="479">
        <v>22194</v>
      </c>
      <c r="I11" s="479">
        <v>12973</v>
      </c>
      <c r="J11" s="479">
        <v>122</v>
      </c>
      <c r="K11" s="479">
        <v>0</v>
      </c>
      <c r="L11" s="479">
        <f>SUM(H11:K11)</f>
        <v>35289</v>
      </c>
      <c r="M11" s="479">
        <f>H11*235</f>
        <v>5215590</v>
      </c>
      <c r="N11" s="484">
        <f>I11*235</f>
        <v>3048655</v>
      </c>
      <c r="O11" s="431">
        <f>J11*312</f>
        <v>38064</v>
      </c>
      <c r="P11" s="479">
        <f>K11*235</f>
        <v>0</v>
      </c>
      <c r="Q11" s="479">
        <f>SUM(M11:P11)</f>
        <v>8302309</v>
      </c>
      <c r="R11" s="892">
        <f>H11+I11+K11</f>
        <v>35167</v>
      </c>
    </row>
    <row r="12" spans="1:18" s="11" customFormat="1" ht="15.75">
      <c r="A12" s="418">
        <v>2</v>
      </c>
      <c r="B12" s="423" t="s">
        <v>867</v>
      </c>
      <c r="C12" s="429">
        <v>36629</v>
      </c>
      <c r="D12" s="479">
        <v>24279</v>
      </c>
      <c r="E12" s="429">
        <v>150</v>
      </c>
      <c r="F12" s="491">
        <v>0</v>
      </c>
      <c r="G12" s="492">
        <f aca="true" t="shared" si="0" ref="G12:G45">SUM(C12:F12)</f>
        <v>61058</v>
      </c>
      <c r="H12" s="479">
        <v>30878</v>
      </c>
      <c r="I12" s="479">
        <v>17797</v>
      </c>
      <c r="J12" s="479">
        <v>123</v>
      </c>
      <c r="K12" s="479">
        <v>0</v>
      </c>
      <c r="L12" s="479">
        <f aca="true" t="shared" si="1" ref="L12:L44">SUM(H12:K12)</f>
        <v>48798</v>
      </c>
      <c r="M12" s="479">
        <f aca="true" t="shared" si="2" ref="M12:M44">H12*235</f>
        <v>7256330</v>
      </c>
      <c r="N12" s="484">
        <f aca="true" t="shared" si="3" ref="N12:N44">I12*235</f>
        <v>4182295</v>
      </c>
      <c r="O12" s="431">
        <f aca="true" t="shared" si="4" ref="O12:O44">J12*312</f>
        <v>38376</v>
      </c>
      <c r="P12" s="479">
        <f aca="true" t="shared" si="5" ref="P12:P44">K12*235</f>
        <v>0</v>
      </c>
      <c r="Q12" s="479">
        <f aca="true" t="shared" si="6" ref="Q12:Q44">SUM(M12:P12)</f>
        <v>11477001</v>
      </c>
      <c r="R12" s="892">
        <f aca="true" t="shared" si="7" ref="R12:R45">H12+I12+K12</f>
        <v>48675</v>
      </c>
    </row>
    <row r="13" spans="1:18" s="11" customFormat="1" ht="15.75">
      <c r="A13" s="418">
        <v>3</v>
      </c>
      <c r="B13" s="423" t="s">
        <v>868</v>
      </c>
      <c r="C13" s="429">
        <v>39446</v>
      </c>
      <c r="D13" s="479">
        <v>13907</v>
      </c>
      <c r="E13" s="429">
        <v>0</v>
      </c>
      <c r="F13" s="491">
        <v>0</v>
      </c>
      <c r="G13" s="492">
        <f t="shared" si="0"/>
        <v>53353</v>
      </c>
      <c r="H13" s="479">
        <v>39099</v>
      </c>
      <c r="I13" s="479">
        <v>13179</v>
      </c>
      <c r="J13" s="479">
        <v>0</v>
      </c>
      <c r="K13" s="479">
        <v>0</v>
      </c>
      <c r="L13" s="479">
        <f t="shared" si="1"/>
        <v>52278</v>
      </c>
      <c r="M13" s="479">
        <f t="shared" si="2"/>
        <v>9188265</v>
      </c>
      <c r="N13" s="484">
        <f t="shared" si="3"/>
        <v>3097065</v>
      </c>
      <c r="O13" s="431">
        <f t="shared" si="4"/>
        <v>0</v>
      </c>
      <c r="P13" s="479">
        <f t="shared" si="5"/>
        <v>0</v>
      </c>
      <c r="Q13" s="479">
        <f t="shared" si="6"/>
        <v>12285330</v>
      </c>
      <c r="R13" s="892">
        <f t="shared" si="7"/>
        <v>52278</v>
      </c>
    </row>
    <row r="14" spans="1:18" s="11" customFormat="1" ht="15.75">
      <c r="A14" s="418">
        <v>4</v>
      </c>
      <c r="B14" s="423" t="s">
        <v>869</v>
      </c>
      <c r="C14" s="429">
        <v>43987</v>
      </c>
      <c r="D14" s="479">
        <v>16861</v>
      </c>
      <c r="E14" s="429">
        <v>0</v>
      </c>
      <c r="F14" s="491">
        <v>0</v>
      </c>
      <c r="G14" s="492">
        <f t="shared" si="0"/>
        <v>60848</v>
      </c>
      <c r="H14" s="479">
        <v>39896</v>
      </c>
      <c r="I14" s="479">
        <v>14157</v>
      </c>
      <c r="J14" s="479">
        <v>0</v>
      </c>
      <c r="K14" s="479">
        <v>0</v>
      </c>
      <c r="L14" s="479">
        <f t="shared" si="1"/>
        <v>54053</v>
      </c>
      <c r="M14" s="479">
        <f t="shared" si="2"/>
        <v>9375560</v>
      </c>
      <c r="N14" s="484">
        <f t="shared" si="3"/>
        <v>3326895</v>
      </c>
      <c r="O14" s="431">
        <f t="shared" si="4"/>
        <v>0</v>
      </c>
      <c r="P14" s="479">
        <f t="shared" si="5"/>
        <v>0</v>
      </c>
      <c r="Q14" s="479">
        <f t="shared" si="6"/>
        <v>12702455</v>
      </c>
      <c r="R14" s="892">
        <f t="shared" si="7"/>
        <v>54053</v>
      </c>
    </row>
    <row r="15" spans="1:18" s="11" customFormat="1" ht="15.75">
      <c r="A15" s="418">
        <v>5</v>
      </c>
      <c r="B15" s="423" t="s">
        <v>870</v>
      </c>
      <c r="C15" s="429">
        <v>37902</v>
      </c>
      <c r="D15" s="479">
        <v>12528</v>
      </c>
      <c r="E15" s="429">
        <v>0</v>
      </c>
      <c r="F15" s="491">
        <v>472</v>
      </c>
      <c r="G15" s="492">
        <f t="shared" si="0"/>
        <v>50902</v>
      </c>
      <c r="H15" s="479">
        <v>34282</v>
      </c>
      <c r="I15" s="479">
        <v>10455</v>
      </c>
      <c r="J15" s="479">
        <v>0</v>
      </c>
      <c r="K15" s="479">
        <v>391</v>
      </c>
      <c r="L15" s="479">
        <f t="shared" si="1"/>
        <v>45128</v>
      </c>
      <c r="M15" s="479">
        <f t="shared" si="2"/>
        <v>8056270</v>
      </c>
      <c r="N15" s="484">
        <f t="shared" si="3"/>
        <v>2456925</v>
      </c>
      <c r="O15" s="431">
        <f t="shared" si="4"/>
        <v>0</v>
      </c>
      <c r="P15" s="479">
        <f t="shared" si="5"/>
        <v>91885</v>
      </c>
      <c r="Q15" s="479">
        <f t="shared" si="6"/>
        <v>10605080</v>
      </c>
      <c r="R15" s="892">
        <f t="shared" si="7"/>
        <v>45128</v>
      </c>
    </row>
    <row r="16" spans="1:18" s="11" customFormat="1" ht="15.75">
      <c r="A16" s="418">
        <v>6</v>
      </c>
      <c r="B16" s="423" t="s">
        <v>871</v>
      </c>
      <c r="C16" s="429">
        <v>19772</v>
      </c>
      <c r="D16" s="479">
        <v>3439</v>
      </c>
      <c r="E16" s="429">
        <v>82</v>
      </c>
      <c r="F16" s="491">
        <v>0</v>
      </c>
      <c r="G16" s="492">
        <f t="shared" si="0"/>
        <v>23293</v>
      </c>
      <c r="H16" s="479">
        <v>19143</v>
      </c>
      <c r="I16" s="479">
        <v>2797</v>
      </c>
      <c r="J16" s="479">
        <v>57</v>
      </c>
      <c r="K16" s="479">
        <v>0</v>
      </c>
      <c r="L16" s="479">
        <f t="shared" si="1"/>
        <v>21997</v>
      </c>
      <c r="M16" s="479">
        <f t="shared" si="2"/>
        <v>4498605</v>
      </c>
      <c r="N16" s="484">
        <f t="shared" si="3"/>
        <v>657295</v>
      </c>
      <c r="O16" s="431">
        <f t="shared" si="4"/>
        <v>17784</v>
      </c>
      <c r="P16" s="479">
        <f t="shared" si="5"/>
        <v>0</v>
      </c>
      <c r="Q16" s="479">
        <f t="shared" si="6"/>
        <v>5173684</v>
      </c>
      <c r="R16" s="892">
        <f t="shared" si="7"/>
        <v>21940</v>
      </c>
    </row>
    <row r="17" spans="1:18" s="11" customFormat="1" ht="15.75">
      <c r="A17" s="418">
        <v>7</v>
      </c>
      <c r="B17" s="423" t="s">
        <v>872</v>
      </c>
      <c r="C17" s="429">
        <v>19844</v>
      </c>
      <c r="D17" s="479">
        <v>5769</v>
      </c>
      <c r="E17" s="429">
        <v>0</v>
      </c>
      <c r="F17" s="491">
        <v>0</v>
      </c>
      <c r="G17" s="492">
        <f t="shared" si="0"/>
        <v>25613</v>
      </c>
      <c r="H17" s="479">
        <v>16874</v>
      </c>
      <c r="I17" s="479">
        <v>5704</v>
      </c>
      <c r="J17" s="479">
        <v>0</v>
      </c>
      <c r="K17" s="479">
        <v>0</v>
      </c>
      <c r="L17" s="479">
        <f t="shared" si="1"/>
        <v>22578</v>
      </c>
      <c r="M17" s="479">
        <f t="shared" si="2"/>
        <v>3965390</v>
      </c>
      <c r="N17" s="484">
        <f t="shared" si="3"/>
        <v>1340440</v>
      </c>
      <c r="O17" s="431">
        <f t="shared" si="4"/>
        <v>0</v>
      </c>
      <c r="P17" s="479">
        <f t="shared" si="5"/>
        <v>0</v>
      </c>
      <c r="Q17" s="479">
        <f t="shared" si="6"/>
        <v>5305830</v>
      </c>
      <c r="R17" s="892">
        <f t="shared" si="7"/>
        <v>22578</v>
      </c>
    </row>
    <row r="18" spans="1:18" s="11" customFormat="1" ht="15.75">
      <c r="A18" s="418">
        <v>8</v>
      </c>
      <c r="B18" s="423" t="s">
        <v>873</v>
      </c>
      <c r="C18" s="429">
        <v>30169</v>
      </c>
      <c r="D18" s="479">
        <v>7603</v>
      </c>
      <c r="E18" s="429">
        <v>0</v>
      </c>
      <c r="F18" s="491">
        <v>85</v>
      </c>
      <c r="G18" s="492">
        <f t="shared" si="0"/>
        <v>37857</v>
      </c>
      <c r="H18" s="479">
        <v>29173</v>
      </c>
      <c r="I18" s="479">
        <v>5690</v>
      </c>
      <c r="J18" s="479">
        <v>0</v>
      </c>
      <c r="K18" s="479">
        <v>83</v>
      </c>
      <c r="L18" s="479">
        <f t="shared" si="1"/>
        <v>34946</v>
      </c>
      <c r="M18" s="479">
        <f t="shared" si="2"/>
        <v>6855655</v>
      </c>
      <c r="N18" s="484">
        <f t="shared" si="3"/>
        <v>1337150</v>
      </c>
      <c r="O18" s="431">
        <f t="shared" si="4"/>
        <v>0</v>
      </c>
      <c r="P18" s="479">
        <f t="shared" si="5"/>
        <v>19505</v>
      </c>
      <c r="Q18" s="479">
        <f t="shared" si="6"/>
        <v>8212310</v>
      </c>
      <c r="R18" s="892">
        <f t="shared" si="7"/>
        <v>34946</v>
      </c>
    </row>
    <row r="19" spans="1:18" s="11" customFormat="1" ht="15.75">
      <c r="A19" s="418">
        <v>9</v>
      </c>
      <c r="B19" s="423" t="s">
        <v>874</v>
      </c>
      <c r="C19" s="429">
        <v>25652</v>
      </c>
      <c r="D19" s="479">
        <v>6118</v>
      </c>
      <c r="E19" s="429">
        <v>0</v>
      </c>
      <c r="F19" s="491">
        <v>0</v>
      </c>
      <c r="G19" s="492">
        <f t="shared" si="0"/>
        <v>31770</v>
      </c>
      <c r="H19" s="479">
        <v>25627</v>
      </c>
      <c r="I19" s="479">
        <v>5203</v>
      </c>
      <c r="J19" s="479">
        <v>0</v>
      </c>
      <c r="K19" s="479">
        <v>0</v>
      </c>
      <c r="L19" s="479">
        <f t="shared" si="1"/>
        <v>30830</v>
      </c>
      <c r="M19" s="479">
        <f t="shared" si="2"/>
        <v>6022345</v>
      </c>
      <c r="N19" s="484">
        <f t="shared" si="3"/>
        <v>1222705</v>
      </c>
      <c r="O19" s="431">
        <f t="shared" si="4"/>
        <v>0</v>
      </c>
      <c r="P19" s="479">
        <f t="shared" si="5"/>
        <v>0</v>
      </c>
      <c r="Q19" s="479">
        <f t="shared" si="6"/>
        <v>7245050</v>
      </c>
      <c r="R19" s="892">
        <f t="shared" si="7"/>
        <v>30830</v>
      </c>
    </row>
    <row r="20" spans="1:18" s="11" customFormat="1" ht="15.75">
      <c r="A20" s="418">
        <v>10</v>
      </c>
      <c r="B20" s="423" t="s">
        <v>875</v>
      </c>
      <c r="C20" s="429">
        <v>31242</v>
      </c>
      <c r="D20" s="479">
        <v>14421</v>
      </c>
      <c r="E20" s="429">
        <v>0</v>
      </c>
      <c r="F20" s="491">
        <v>0</v>
      </c>
      <c r="G20" s="492">
        <f t="shared" si="0"/>
        <v>45663</v>
      </c>
      <c r="H20" s="479">
        <v>30227</v>
      </c>
      <c r="I20" s="479">
        <v>12323</v>
      </c>
      <c r="J20" s="479">
        <v>0</v>
      </c>
      <c r="K20" s="479">
        <v>0</v>
      </c>
      <c r="L20" s="479">
        <f t="shared" si="1"/>
        <v>42550</v>
      </c>
      <c r="M20" s="479">
        <f t="shared" si="2"/>
        <v>7103345</v>
      </c>
      <c r="N20" s="484">
        <f t="shared" si="3"/>
        <v>2895905</v>
      </c>
      <c r="O20" s="431">
        <f t="shared" si="4"/>
        <v>0</v>
      </c>
      <c r="P20" s="479">
        <f t="shared" si="5"/>
        <v>0</v>
      </c>
      <c r="Q20" s="479">
        <f t="shared" si="6"/>
        <v>9999250</v>
      </c>
      <c r="R20" s="892">
        <f t="shared" si="7"/>
        <v>42550</v>
      </c>
    </row>
    <row r="21" spans="1:18" s="11" customFormat="1" ht="15.75">
      <c r="A21" s="418">
        <v>11</v>
      </c>
      <c r="B21" s="423" t="s">
        <v>876</v>
      </c>
      <c r="C21" s="429">
        <v>23403</v>
      </c>
      <c r="D21" s="479">
        <v>5085</v>
      </c>
      <c r="E21" s="429">
        <v>0</v>
      </c>
      <c r="F21" s="491">
        <v>0</v>
      </c>
      <c r="G21" s="492">
        <f t="shared" si="0"/>
        <v>28488</v>
      </c>
      <c r="H21" s="479">
        <v>21250</v>
      </c>
      <c r="I21" s="479">
        <v>4600</v>
      </c>
      <c r="J21" s="479">
        <v>0</v>
      </c>
      <c r="K21" s="479">
        <v>0</v>
      </c>
      <c r="L21" s="479">
        <f t="shared" si="1"/>
        <v>25850</v>
      </c>
      <c r="M21" s="479">
        <f t="shared" si="2"/>
        <v>4993750</v>
      </c>
      <c r="N21" s="484">
        <f t="shared" si="3"/>
        <v>1081000</v>
      </c>
      <c r="O21" s="431">
        <f t="shared" si="4"/>
        <v>0</v>
      </c>
      <c r="P21" s="479">
        <f t="shared" si="5"/>
        <v>0</v>
      </c>
      <c r="Q21" s="479">
        <f t="shared" si="6"/>
        <v>6074750</v>
      </c>
      <c r="R21" s="892">
        <f t="shared" si="7"/>
        <v>25850</v>
      </c>
    </row>
    <row r="22" spans="1:18" s="11" customFormat="1" ht="15.75">
      <c r="A22" s="418">
        <v>12</v>
      </c>
      <c r="B22" s="423" t="s">
        <v>877</v>
      </c>
      <c r="C22" s="429">
        <v>57461</v>
      </c>
      <c r="D22" s="479">
        <v>17298</v>
      </c>
      <c r="E22" s="429">
        <v>30</v>
      </c>
      <c r="F22" s="491">
        <v>224</v>
      </c>
      <c r="G22" s="492">
        <f t="shared" si="0"/>
        <v>75013</v>
      </c>
      <c r="H22" s="479">
        <v>55854</v>
      </c>
      <c r="I22" s="479">
        <v>16797</v>
      </c>
      <c r="J22" s="479">
        <v>1</v>
      </c>
      <c r="K22" s="479">
        <v>173</v>
      </c>
      <c r="L22" s="479">
        <f t="shared" si="1"/>
        <v>72825</v>
      </c>
      <c r="M22" s="479">
        <f t="shared" si="2"/>
        <v>13125690</v>
      </c>
      <c r="N22" s="484">
        <f t="shared" si="3"/>
        <v>3947295</v>
      </c>
      <c r="O22" s="431">
        <f t="shared" si="4"/>
        <v>312</v>
      </c>
      <c r="P22" s="479">
        <f t="shared" si="5"/>
        <v>40655</v>
      </c>
      <c r="Q22" s="479">
        <f t="shared" si="6"/>
        <v>17113952</v>
      </c>
      <c r="R22" s="892">
        <f t="shared" si="7"/>
        <v>72824</v>
      </c>
    </row>
    <row r="23" spans="1:18" s="11" customFormat="1" ht="15.75">
      <c r="A23" s="418">
        <v>13</v>
      </c>
      <c r="B23" s="423" t="s">
        <v>878</v>
      </c>
      <c r="C23" s="429">
        <v>30564</v>
      </c>
      <c r="D23" s="479">
        <v>9109</v>
      </c>
      <c r="E23" s="429">
        <v>0</v>
      </c>
      <c r="F23" s="491">
        <v>0</v>
      </c>
      <c r="G23" s="492">
        <f t="shared" si="0"/>
        <v>39673</v>
      </c>
      <c r="H23" s="479">
        <v>29469</v>
      </c>
      <c r="I23" s="479">
        <v>7774</v>
      </c>
      <c r="J23" s="479">
        <v>0</v>
      </c>
      <c r="K23" s="479">
        <v>0</v>
      </c>
      <c r="L23" s="479">
        <f t="shared" si="1"/>
        <v>37243</v>
      </c>
      <c r="M23" s="479">
        <f t="shared" si="2"/>
        <v>6925215</v>
      </c>
      <c r="N23" s="484">
        <f t="shared" si="3"/>
        <v>1826890</v>
      </c>
      <c r="O23" s="431">
        <f t="shared" si="4"/>
        <v>0</v>
      </c>
      <c r="P23" s="479">
        <f t="shared" si="5"/>
        <v>0</v>
      </c>
      <c r="Q23" s="479">
        <f t="shared" si="6"/>
        <v>8752105</v>
      </c>
      <c r="R23" s="892">
        <f t="shared" si="7"/>
        <v>37243</v>
      </c>
    </row>
    <row r="24" spans="1:18" s="11" customFormat="1" ht="15.75">
      <c r="A24" s="418">
        <v>14</v>
      </c>
      <c r="B24" s="423" t="s">
        <v>879</v>
      </c>
      <c r="C24" s="429">
        <v>22210</v>
      </c>
      <c r="D24" s="479">
        <v>5630</v>
      </c>
      <c r="E24" s="429">
        <v>0</v>
      </c>
      <c r="F24" s="491">
        <v>28</v>
      </c>
      <c r="G24" s="492">
        <f t="shared" si="0"/>
        <v>27868</v>
      </c>
      <c r="H24" s="479">
        <v>20313</v>
      </c>
      <c r="I24" s="479">
        <v>4791</v>
      </c>
      <c r="J24" s="479">
        <v>0</v>
      </c>
      <c r="K24" s="479">
        <v>0</v>
      </c>
      <c r="L24" s="479">
        <f t="shared" si="1"/>
        <v>25104</v>
      </c>
      <c r="M24" s="479">
        <f t="shared" si="2"/>
        <v>4773555</v>
      </c>
      <c r="N24" s="484">
        <f t="shared" si="3"/>
        <v>1125885</v>
      </c>
      <c r="O24" s="431">
        <f t="shared" si="4"/>
        <v>0</v>
      </c>
      <c r="P24" s="479">
        <f t="shared" si="5"/>
        <v>0</v>
      </c>
      <c r="Q24" s="479">
        <f t="shared" si="6"/>
        <v>5899440</v>
      </c>
      <c r="R24" s="892">
        <f t="shared" si="7"/>
        <v>25104</v>
      </c>
    </row>
    <row r="25" spans="1:18" s="11" customFormat="1" ht="15.75">
      <c r="A25" s="418">
        <v>15</v>
      </c>
      <c r="B25" s="423" t="s">
        <v>880</v>
      </c>
      <c r="C25" s="429">
        <v>8875</v>
      </c>
      <c r="D25" s="479">
        <v>3319</v>
      </c>
      <c r="E25" s="429">
        <v>0</v>
      </c>
      <c r="F25" s="491">
        <v>0</v>
      </c>
      <c r="G25" s="492">
        <f t="shared" si="0"/>
        <v>12194</v>
      </c>
      <c r="H25" s="479">
        <v>8655</v>
      </c>
      <c r="I25" s="479">
        <v>3189</v>
      </c>
      <c r="J25" s="479">
        <v>0</v>
      </c>
      <c r="K25" s="479">
        <v>0</v>
      </c>
      <c r="L25" s="479">
        <f t="shared" si="1"/>
        <v>11844</v>
      </c>
      <c r="M25" s="479">
        <f t="shared" si="2"/>
        <v>2033925</v>
      </c>
      <c r="N25" s="484">
        <f t="shared" si="3"/>
        <v>749415</v>
      </c>
      <c r="O25" s="431">
        <f t="shared" si="4"/>
        <v>0</v>
      </c>
      <c r="P25" s="479">
        <f t="shared" si="5"/>
        <v>0</v>
      </c>
      <c r="Q25" s="479">
        <f t="shared" si="6"/>
        <v>2783340</v>
      </c>
      <c r="R25" s="892">
        <f t="shared" si="7"/>
        <v>11844</v>
      </c>
    </row>
    <row r="26" spans="1:18" s="11" customFormat="1" ht="15.75">
      <c r="A26" s="418">
        <v>16</v>
      </c>
      <c r="B26" s="423" t="s">
        <v>881</v>
      </c>
      <c r="C26" s="429">
        <v>31303</v>
      </c>
      <c r="D26" s="479">
        <v>8687</v>
      </c>
      <c r="E26" s="429">
        <v>0</v>
      </c>
      <c r="F26" s="491">
        <v>22</v>
      </c>
      <c r="G26" s="492">
        <f t="shared" si="0"/>
        <v>40012</v>
      </c>
      <c r="H26" s="479">
        <v>29786</v>
      </c>
      <c r="I26" s="479">
        <v>7772</v>
      </c>
      <c r="J26" s="479">
        <v>0</v>
      </c>
      <c r="K26" s="479">
        <v>19</v>
      </c>
      <c r="L26" s="479">
        <f t="shared" si="1"/>
        <v>37577</v>
      </c>
      <c r="M26" s="479">
        <f t="shared" si="2"/>
        <v>6999710</v>
      </c>
      <c r="N26" s="484">
        <f t="shared" si="3"/>
        <v>1826420</v>
      </c>
      <c r="O26" s="431">
        <f t="shared" si="4"/>
        <v>0</v>
      </c>
      <c r="P26" s="479">
        <f t="shared" si="5"/>
        <v>4465</v>
      </c>
      <c r="Q26" s="479">
        <f t="shared" si="6"/>
        <v>8830595</v>
      </c>
      <c r="R26" s="892">
        <f t="shared" si="7"/>
        <v>37577</v>
      </c>
    </row>
    <row r="27" spans="1:18" s="11" customFormat="1" ht="15.75">
      <c r="A27" s="418">
        <v>17</v>
      </c>
      <c r="B27" s="423" t="s">
        <v>882</v>
      </c>
      <c r="C27" s="429">
        <v>21035</v>
      </c>
      <c r="D27" s="479">
        <v>6463</v>
      </c>
      <c r="E27" s="429">
        <v>0</v>
      </c>
      <c r="F27" s="491">
        <v>0</v>
      </c>
      <c r="G27" s="492">
        <f t="shared" si="0"/>
        <v>27498</v>
      </c>
      <c r="H27" s="479">
        <v>17554</v>
      </c>
      <c r="I27" s="479">
        <v>6067</v>
      </c>
      <c r="J27" s="479">
        <v>0</v>
      </c>
      <c r="K27" s="479">
        <v>0</v>
      </c>
      <c r="L27" s="479">
        <f t="shared" si="1"/>
        <v>23621</v>
      </c>
      <c r="M27" s="479">
        <f t="shared" si="2"/>
        <v>4125190</v>
      </c>
      <c r="N27" s="484">
        <f t="shared" si="3"/>
        <v>1425745</v>
      </c>
      <c r="O27" s="431">
        <f t="shared" si="4"/>
        <v>0</v>
      </c>
      <c r="P27" s="479">
        <f t="shared" si="5"/>
        <v>0</v>
      </c>
      <c r="Q27" s="479">
        <f t="shared" si="6"/>
        <v>5550935</v>
      </c>
      <c r="R27" s="892">
        <f t="shared" si="7"/>
        <v>23621</v>
      </c>
    </row>
    <row r="28" spans="1:18" s="11" customFormat="1" ht="15.75">
      <c r="A28" s="424">
        <v>18</v>
      </c>
      <c r="B28" s="425" t="s">
        <v>883</v>
      </c>
      <c r="C28" s="429">
        <v>32220</v>
      </c>
      <c r="D28" s="479">
        <v>19567</v>
      </c>
      <c r="E28" s="429">
        <v>0</v>
      </c>
      <c r="F28" s="491">
        <v>0</v>
      </c>
      <c r="G28" s="492">
        <f t="shared" si="0"/>
        <v>51787</v>
      </c>
      <c r="H28" s="479">
        <v>29669</v>
      </c>
      <c r="I28" s="479">
        <v>17146</v>
      </c>
      <c r="J28" s="479">
        <v>0</v>
      </c>
      <c r="K28" s="479">
        <v>0</v>
      </c>
      <c r="L28" s="479">
        <f t="shared" si="1"/>
        <v>46815</v>
      </c>
      <c r="M28" s="479">
        <f t="shared" si="2"/>
        <v>6972215</v>
      </c>
      <c r="N28" s="484">
        <f t="shared" si="3"/>
        <v>4029310</v>
      </c>
      <c r="O28" s="431">
        <f t="shared" si="4"/>
        <v>0</v>
      </c>
      <c r="P28" s="479">
        <f t="shared" si="5"/>
        <v>0</v>
      </c>
      <c r="Q28" s="479">
        <f t="shared" si="6"/>
        <v>11001525</v>
      </c>
      <c r="R28" s="892">
        <f t="shared" si="7"/>
        <v>46815</v>
      </c>
    </row>
    <row r="29" spans="1:18" s="11" customFormat="1" ht="15.75">
      <c r="A29" s="418">
        <v>19</v>
      </c>
      <c r="B29" s="423" t="s">
        <v>884</v>
      </c>
      <c r="C29" s="429">
        <v>18025</v>
      </c>
      <c r="D29" s="479">
        <v>9195</v>
      </c>
      <c r="E29" s="429">
        <v>0</v>
      </c>
      <c r="F29" s="491">
        <v>0</v>
      </c>
      <c r="G29" s="492">
        <f t="shared" si="0"/>
        <v>27220</v>
      </c>
      <c r="H29" s="479">
        <v>16780</v>
      </c>
      <c r="I29" s="479">
        <v>8434</v>
      </c>
      <c r="J29" s="479">
        <v>0</v>
      </c>
      <c r="K29" s="479">
        <v>0</v>
      </c>
      <c r="L29" s="479">
        <f t="shared" si="1"/>
        <v>25214</v>
      </c>
      <c r="M29" s="479">
        <f t="shared" si="2"/>
        <v>3943300</v>
      </c>
      <c r="N29" s="484">
        <f t="shared" si="3"/>
        <v>1981990</v>
      </c>
      <c r="O29" s="431">
        <f t="shared" si="4"/>
        <v>0</v>
      </c>
      <c r="P29" s="479">
        <f t="shared" si="5"/>
        <v>0</v>
      </c>
      <c r="Q29" s="479">
        <f t="shared" si="6"/>
        <v>5925290</v>
      </c>
      <c r="R29" s="892">
        <f t="shared" si="7"/>
        <v>25214</v>
      </c>
    </row>
    <row r="30" spans="1:18" s="11" customFormat="1" ht="15.75">
      <c r="A30" s="424">
        <v>20</v>
      </c>
      <c r="B30" s="425" t="s">
        <v>885</v>
      </c>
      <c r="C30" s="429">
        <v>43528</v>
      </c>
      <c r="D30" s="479">
        <v>18641</v>
      </c>
      <c r="E30" s="429">
        <v>0</v>
      </c>
      <c r="F30" s="491">
        <v>0</v>
      </c>
      <c r="G30" s="492">
        <f t="shared" si="0"/>
        <v>62169</v>
      </c>
      <c r="H30" s="479">
        <v>38154</v>
      </c>
      <c r="I30" s="479">
        <v>14189</v>
      </c>
      <c r="J30" s="479">
        <v>0</v>
      </c>
      <c r="K30" s="479">
        <v>0</v>
      </c>
      <c r="L30" s="479">
        <f t="shared" si="1"/>
        <v>52343</v>
      </c>
      <c r="M30" s="479">
        <f t="shared" si="2"/>
        <v>8966190</v>
      </c>
      <c r="N30" s="484">
        <f t="shared" si="3"/>
        <v>3334415</v>
      </c>
      <c r="O30" s="431">
        <f t="shared" si="4"/>
        <v>0</v>
      </c>
      <c r="P30" s="479">
        <f t="shared" si="5"/>
        <v>0</v>
      </c>
      <c r="Q30" s="479">
        <f t="shared" si="6"/>
        <v>12300605</v>
      </c>
      <c r="R30" s="892">
        <f t="shared" si="7"/>
        <v>52343</v>
      </c>
    </row>
    <row r="31" spans="1:18" s="11" customFormat="1" ht="15.75">
      <c r="A31" s="418">
        <v>21</v>
      </c>
      <c r="B31" s="423" t="s">
        <v>886</v>
      </c>
      <c r="C31" s="429">
        <v>14396</v>
      </c>
      <c r="D31" s="479">
        <v>6483</v>
      </c>
      <c r="E31" s="429">
        <v>0</v>
      </c>
      <c r="F31" s="491">
        <v>0</v>
      </c>
      <c r="G31" s="492">
        <f t="shared" si="0"/>
        <v>20879</v>
      </c>
      <c r="H31" s="479">
        <v>13370</v>
      </c>
      <c r="I31" s="479">
        <v>4899</v>
      </c>
      <c r="J31" s="479">
        <v>0</v>
      </c>
      <c r="K31" s="479">
        <v>0</v>
      </c>
      <c r="L31" s="479">
        <f t="shared" si="1"/>
        <v>18269</v>
      </c>
      <c r="M31" s="479">
        <f t="shared" si="2"/>
        <v>3141950</v>
      </c>
      <c r="N31" s="484">
        <f t="shared" si="3"/>
        <v>1151265</v>
      </c>
      <c r="O31" s="431">
        <f t="shared" si="4"/>
        <v>0</v>
      </c>
      <c r="P31" s="479">
        <f t="shared" si="5"/>
        <v>0</v>
      </c>
      <c r="Q31" s="479">
        <f t="shared" si="6"/>
        <v>4293215</v>
      </c>
      <c r="R31" s="892">
        <f t="shared" si="7"/>
        <v>18269</v>
      </c>
    </row>
    <row r="32" spans="1:18" s="11" customFormat="1" ht="22.5" customHeight="1">
      <c r="A32" s="418">
        <v>22</v>
      </c>
      <c r="B32" s="423" t="s">
        <v>887</v>
      </c>
      <c r="C32" s="429">
        <v>23068</v>
      </c>
      <c r="D32" s="479">
        <v>5325</v>
      </c>
      <c r="E32" s="429">
        <v>0</v>
      </c>
      <c r="F32" s="491">
        <v>0</v>
      </c>
      <c r="G32" s="492">
        <f t="shared" si="0"/>
        <v>28393</v>
      </c>
      <c r="H32" s="479">
        <v>18432</v>
      </c>
      <c r="I32" s="479">
        <v>3968</v>
      </c>
      <c r="J32" s="479">
        <v>0</v>
      </c>
      <c r="K32" s="479">
        <v>0</v>
      </c>
      <c r="L32" s="479">
        <f t="shared" si="1"/>
        <v>22400</v>
      </c>
      <c r="M32" s="479">
        <f t="shared" si="2"/>
        <v>4331520</v>
      </c>
      <c r="N32" s="484">
        <f t="shared" si="3"/>
        <v>932480</v>
      </c>
      <c r="O32" s="431">
        <f t="shared" si="4"/>
        <v>0</v>
      </c>
      <c r="P32" s="479">
        <f t="shared" si="5"/>
        <v>0</v>
      </c>
      <c r="Q32" s="479">
        <f t="shared" si="6"/>
        <v>5264000</v>
      </c>
      <c r="R32" s="892">
        <f t="shared" si="7"/>
        <v>22400</v>
      </c>
    </row>
    <row r="33" spans="1:18" s="11" customFormat="1" ht="15.75">
      <c r="A33" s="418">
        <v>23</v>
      </c>
      <c r="B33" s="423" t="s">
        <v>888</v>
      </c>
      <c r="C33" s="429">
        <v>47802</v>
      </c>
      <c r="D33" s="479">
        <v>13849</v>
      </c>
      <c r="E33" s="429">
        <v>0</v>
      </c>
      <c r="F33" s="491">
        <v>0</v>
      </c>
      <c r="G33" s="492">
        <f t="shared" si="0"/>
        <v>61651</v>
      </c>
      <c r="H33" s="479">
        <v>44213</v>
      </c>
      <c r="I33" s="479">
        <v>12841</v>
      </c>
      <c r="J33" s="479">
        <v>0</v>
      </c>
      <c r="K33" s="479">
        <v>0</v>
      </c>
      <c r="L33" s="479">
        <f t="shared" si="1"/>
        <v>57054</v>
      </c>
      <c r="M33" s="479">
        <f t="shared" si="2"/>
        <v>10390055</v>
      </c>
      <c r="N33" s="484">
        <f t="shared" si="3"/>
        <v>3017635</v>
      </c>
      <c r="O33" s="431">
        <f t="shared" si="4"/>
        <v>0</v>
      </c>
      <c r="P33" s="479">
        <f t="shared" si="5"/>
        <v>0</v>
      </c>
      <c r="Q33" s="479">
        <f t="shared" si="6"/>
        <v>13407690</v>
      </c>
      <c r="R33" s="892">
        <f t="shared" si="7"/>
        <v>57054</v>
      </c>
    </row>
    <row r="34" spans="1:18" s="11" customFormat="1" ht="15.75">
      <c r="A34" s="418">
        <v>24</v>
      </c>
      <c r="B34" s="423" t="s">
        <v>889</v>
      </c>
      <c r="C34" s="429">
        <v>30427</v>
      </c>
      <c r="D34" s="479">
        <v>9543</v>
      </c>
      <c r="E34" s="429">
        <v>0</v>
      </c>
      <c r="F34" s="491">
        <v>0</v>
      </c>
      <c r="G34" s="492">
        <f t="shared" si="0"/>
        <v>39970</v>
      </c>
      <c r="H34" s="479">
        <v>27422</v>
      </c>
      <c r="I34" s="479">
        <v>8870</v>
      </c>
      <c r="J34" s="479">
        <v>0</v>
      </c>
      <c r="K34" s="479">
        <v>0</v>
      </c>
      <c r="L34" s="479">
        <f t="shared" si="1"/>
        <v>36292</v>
      </c>
      <c r="M34" s="479">
        <f t="shared" si="2"/>
        <v>6444170</v>
      </c>
      <c r="N34" s="484">
        <f t="shared" si="3"/>
        <v>2084450</v>
      </c>
      <c r="O34" s="431">
        <f t="shared" si="4"/>
        <v>0</v>
      </c>
      <c r="P34" s="479">
        <f t="shared" si="5"/>
        <v>0</v>
      </c>
      <c r="Q34" s="479">
        <f t="shared" si="6"/>
        <v>8528620</v>
      </c>
      <c r="R34" s="892">
        <f t="shared" si="7"/>
        <v>36292</v>
      </c>
    </row>
    <row r="35" spans="1:18" s="11" customFormat="1" ht="15.75">
      <c r="A35" s="418">
        <v>25</v>
      </c>
      <c r="B35" s="423" t="s">
        <v>890</v>
      </c>
      <c r="C35" s="429">
        <v>60169</v>
      </c>
      <c r="D35" s="479">
        <v>22865</v>
      </c>
      <c r="E35" s="429">
        <v>0</v>
      </c>
      <c r="F35" s="491">
        <v>0</v>
      </c>
      <c r="G35" s="492">
        <f t="shared" si="0"/>
        <v>83034</v>
      </c>
      <c r="H35" s="479">
        <v>54276</v>
      </c>
      <c r="I35" s="479">
        <v>21157</v>
      </c>
      <c r="J35" s="479">
        <v>0</v>
      </c>
      <c r="K35" s="479">
        <v>0</v>
      </c>
      <c r="L35" s="479">
        <f t="shared" si="1"/>
        <v>75433</v>
      </c>
      <c r="M35" s="479">
        <f t="shared" si="2"/>
        <v>12754860</v>
      </c>
      <c r="N35" s="484">
        <f t="shared" si="3"/>
        <v>4971895</v>
      </c>
      <c r="O35" s="431">
        <f t="shared" si="4"/>
        <v>0</v>
      </c>
      <c r="P35" s="479">
        <f t="shared" si="5"/>
        <v>0</v>
      </c>
      <c r="Q35" s="479">
        <f t="shared" si="6"/>
        <v>17726755</v>
      </c>
      <c r="R35" s="892">
        <f t="shared" si="7"/>
        <v>75433</v>
      </c>
    </row>
    <row r="36" spans="1:18" s="11" customFormat="1" ht="15.75">
      <c r="A36" s="418">
        <v>26</v>
      </c>
      <c r="B36" s="423" t="s">
        <v>891</v>
      </c>
      <c r="C36" s="429">
        <v>79112</v>
      </c>
      <c r="D36" s="479">
        <v>29749</v>
      </c>
      <c r="E36" s="429">
        <v>0</v>
      </c>
      <c r="F36" s="491">
        <v>0</v>
      </c>
      <c r="G36" s="492">
        <f t="shared" si="0"/>
        <v>108861</v>
      </c>
      <c r="H36" s="479">
        <v>71505</v>
      </c>
      <c r="I36" s="479">
        <v>27673</v>
      </c>
      <c r="J36" s="479">
        <v>0</v>
      </c>
      <c r="K36" s="479">
        <v>0</v>
      </c>
      <c r="L36" s="479">
        <f t="shared" si="1"/>
        <v>99178</v>
      </c>
      <c r="M36" s="479">
        <f t="shared" si="2"/>
        <v>16803675</v>
      </c>
      <c r="N36" s="484">
        <f t="shared" si="3"/>
        <v>6503155</v>
      </c>
      <c r="O36" s="431">
        <f t="shared" si="4"/>
        <v>0</v>
      </c>
      <c r="P36" s="479">
        <f t="shared" si="5"/>
        <v>0</v>
      </c>
      <c r="Q36" s="479">
        <f t="shared" si="6"/>
        <v>23306830</v>
      </c>
      <c r="R36" s="892">
        <f t="shared" si="7"/>
        <v>99178</v>
      </c>
    </row>
    <row r="37" spans="1:18" s="11" customFormat="1" ht="15.75">
      <c r="A37" s="418">
        <v>27</v>
      </c>
      <c r="B37" s="423" t="s">
        <v>892</v>
      </c>
      <c r="C37" s="429">
        <v>68075</v>
      </c>
      <c r="D37" s="479">
        <v>18649</v>
      </c>
      <c r="E37" s="429">
        <v>0</v>
      </c>
      <c r="F37" s="491">
        <v>0</v>
      </c>
      <c r="G37" s="492">
        <f t="shared" si="0"/>
        <v>86724</v>
      </c>
      <c r="H37" s="479">
        <v>60712</v>
      </c>
      <c r="I37" s="479">
        <v>17617</v>
      </c>
      <c r="J37" s="479">
        <v>0</v>
      </c>
      <c r="K37" s="479">
        <v>0</v>
      </c>
      <c r="L37" s="479">
        <f t="shared" si="1"/>
        <v>78329</v>
      </c>
      <c r="M37" s="479">
        <f t="shared" si="2"/>
        <v>14267320</v>
      </c>
      <c r="N37" s="484">
        <f t="shared" si="3"/>
        <v>4139995</v>
      </c>
      <c r="O37" s="431">
        <f t="shared" si="4"/>
        <v>0</v>
      </c>
      <c r="P37" s="479">
        <f t="shared" si="5"/>
        <v>0</v>
      </c>
      <c r="Q37" s="479">
        <f t="shared" si="6"/>
        <v>18407315</v>
      </c>
      <c r="R37" s="892">
        <f t="shared" si="7"/>
        <v>78329</v>
      </c>
    </row>
    <row r="38" spans="1:18" s="11" customFormat="1" ht="15.75">
      <c r="A38" s="418">
        <v>28</v>
      </c>
      <c r="B38" s="423" t="s">
        <v>893</v>
      </c>
      <c r="C38" s="429">
        <v>75364</v>
      </c>
      <c r="D38" s="479">
        <v>22755</v>
      </c>
      <c r="E38" s="429">
        <v>0</v>
      </c>
      <c r="F38" s="491">
        <v>0</v>
      </c>
      <c r="G38" s="492">
        <f t="shared" si="0"/>
        <v>98119</v>
      </c>
      <c r="H38" s="479">
        <v>65590</v>
      </c>
      <c r="I38" s="479">
        <v>19512</v>
      </c>
      <c r="J38" s="479">
        <v>0</v>
      </c>
      <c r="K38" s="479">
        <v>0</v>
      </c>
      <c r="L38" s="479">
        <f t="shared" si="1"/>
        <v>85102</v>
      </c>
      <c r="M38" s="479">
        <f t="shared" si="2"/>
        <v>15413650</v>
      </c>
      <c r="N38" s="484">
        <f t="shared" si="3"/>
        <v>4585320</v>
      </c>
      <c r="O38" s="431">
        <f t="shared" si="4"/>
        <v>0</v>
      </c>
      <c r="P38" s="479">
        <f t="shared" si="5"/>
        <v>0</v>
      </c>
      <c r="Q38" s="479">
        <f t="shared" si="6"/>
        <v>19998970</v>
      </c>
      <c r="R38" s="892">
        <f t="shared" si="7"/>
        <v>85102</v>
      </c>
    </row>
    <row r="39" spans="1:18" s="11" customFormat="1" ht="15.75">
      <c r="A39" s="418">
        <v>29</v>
      </c>
      <c r="B39" s="423" t="s">
        <v>894</v>
      </c>
      <c r="C39" s="429">
        <v>41328</v>
      </c>
      <c r="D39" s="479">
        <v>19714</v>
      </c>
      <c r="E39" s="429">
        <v>0</v>
      </c>
      <c r="F39" s="491">
        <v>0</v>
      </c>
      <c r="G39" s="492">
        <f t="shared" si="0"/>
        <v>61042</v>
      </c>
      <c r="H39" s="479">
        <v>37181</v>
      </c>
      <c r="I39" s="479">
        <v>16665</v>
      </c>
      <c r="J39" s="479">
        <v>0</v>
      </c>
      <c r="K39" s="479">
        <v>0</v>
      </c>
      <c r="L39" s="479">
        <f t="shared" si="1"/>
        <v>53846</v>
      </c>
      <c r="M39" s="479">
        <f t="shared" si="2"/>
        <v>8737535</v>
      </c>
      <c r="N39" s="484">
        <f t="shared" si="3"/>
        <v>3916275</v>
      </c>
      <c r="O39" s="431">
        <f t="shared" si="4"/>
        <v>0</v>
      </c>
      <c r="P39" s="479">
        <f t="shared" si="5"/>
        <v>0</v>
      </c>
      <c r="Q39" s="479">
        <f t="shared" si="6"/>
        <v>12653810</v>
      </c>
      <c r="R39" s="892">
        <f t="shared" si="7"/>
        <v>53846</v>
      </c>
    </row>
    <row r="40" spans="1:18" s="11" customFormat="1" ht="15.75">
      <c r="A40" s="418">
        <v>30</v>
      </c>
      <c r="B40" s="423" t="s">
        <v>895</v>
      </c>
      <c r="C40" s="429">
        <v>78204</v>
      </c>
      <c r="D40" s="479">
        <v>12703</v>
      </c>
      <c r="E40" s="429">
        <v>370</v>
      </c>
      <c r="F40" s="491">
        <v>0</v>
      </c>
      <c r="G40" s="492">
        <f t="shared" si="0"/>
        <v>91277</v>
      </c>
      <c r="H40" s="479">
        <v>67629</v>
      </c>
      <c r="I40" s="479">
        <v>10774</v>
      </c>
      <c r="J40" s="479">
        <v>368</v>
      </c>
      <c r="K40" s="479">
        <v>0</v>
      </c>
      <c r="L40" s="479">
        <f t="shared" si="1"/>
        <v>78771</v>
      </c>
      <c r="M40" s="479">
        <f t="shared" si="2"/>
        <v>15892815</v>
      </c>
      <c r="N40" s="484">
        <f t="shared" si="3"/>
        <v>2531890</v>
      </c>
      <c r="O40" s="431">
        <f t="shared" si="4"/>
        <v>114816</v>
      </c>
      <c r="P40" s="479">
        <f t="shared" si="5"/>
        <v>0</v>
      </c>
      <c r="Q40" s="479">
        <f t="shared" si="6"/>
        <v>18539521</v>
      </c>
      <c r="R40" s="892">
        <f t="shared" si="7"/>
        <v>78403</v>
      </c>
    </row>
    <row r="41" spans="1:18" s="11" customFormat="1" ht="15.75">
      <c r="A41" s="418">
        <v>31</v>
      </c>
      <c r="B41" s="423" t="s">
        <v>896</v>
      </c>
      <c r="C41" s="429">
        <v>77210</v>
      </c>
      <c r="D41" s="479">
        <v>20668</v>
      </c>
      <c r="E41" s="429">
        <v>0</v>
      </c>
      <c r="F41" s="491">
        <v>0</v>
      </c>
      <c r="G41" s="492">
        <f t="shared" si="0"/>
        <v>97878</v>
      </c>
      <c r="H41" s="479">
        <v>69287</v>
      </c>
      <c r="I41" s="479">
        <v>17009</v>
      </c>
      <c r="J41" s="479">
        <v>0</v>
      </c>
      <c r="K41" s="479">
        <v>0</v>
      </c>
      <c r="L41" s="479">
        <f t="shared" si="1"/>
        <v>86296</v>
      </c>
      <c r="M41" s="479">
        <f t="shared" si="2"/>
        <v>16282445</v>
      </c>
      <c r="N41" s="484">
        <f t="shared" si="3"/>
        <v>3997115</v>
      </c>
      <c r="O41" s="431">
        <f t="shared" si="4"/>
        <v>0</v>
      </c>
      <c r="P41" s="479">
        <f t="shared" si="5"/>
        <v>0</v>
      </c>
      <c r="Q41" s="479">
        <f t="shared" si="6"/>
        <v>20279560</v>
      </c>
      <c r="R41" s="892">
        <f t="shared" si="7"/>
        <v>86296</v>
      </c>
    </row>
    <row r="42" spans="1:18" s="11" customFormat="1" ht="15.75">
      <c r="A42" s="418">
        <v>32</v>
      </c>
      <c r="B42" s="423" t="s">
        <v>897</v>
      </c>
      <c r="C42" s="429">
        <v>55776</v>
      </c>
      <c r="D42" s="479">
        <v>5854</v>
      </c>
      <c r="E42" s="429">
        <v>0</v>
      </c>
      <c r="F42" s="491">
        <v>0</v>
      </c>
      <c r="G42" s="492">
        <f t="shared" si="0"/>
        <v>61630</v>
      </c>
      <c r="H42" s="479">
        <v>52618</v>
      </c>
      <c r="I42" s="479">
        <v>4663</v>
      </c>
      <c r="J42" s="479">
        <v>0</v>
      </c>
      <c r="K42" s="479">
        <v>0</v>
      </c>
      <c r="L42" s="479">
        <f t="shared" si="1"/>
        <v>57281</v>
      </c>
      <c r="M42" s="479">
        <f t="shared" si="2"/>
        <v>12365230</v>
      </c>
      <c r="N42" s="484">
        <f t="shared" si="3"/>
        <v>1095805</v>
      </c>
      <c r="O42" s="431">
        <f t="shared" si="4"/>
        <v>0</v>
      </c>
      <c r="P42" s="479">
        <f t="shared" si="5"/>
        <v>0</v>
      </c>
      <c r="Q42" s="479">
        <f t="shared" si="6"/>
        <v>13461035</v>
      </c>
      <c r="R42" s="892">
        <f t="shared" si="7"/>
        <v>57281</v>
      </c>
    </row>
    <row r="43" spans="1:18" ht="15.75">
      <c r="A43" s="418">
        <v>33</v>
      </c>
      <c r="B43" s="423" t="s">
        <v>898</v>
      </c>
      <c r="C43" s="431">
        <v>70808</v>
      </c>
      <c r="D43" s="479">
        <v>7405</v>
      </c>
      <c r="E43" s="429">
        <v>330</v>
      </c>
      <c r="F43" s="493">
        <v>163</v>
      </c>
      <c r="G43" s="492">
        <f t="shared" si="0"/>
        <v>78706</v>
      </c>
      <c r="H43" s="479">
        <v>64835</v>
      </c>
      <c r="I43" s="479">
        <v>6392</v>
      </c>
      <c r="J43" s="479">
        <v>317</v>
      </c>
      <c r="K43" s="479">
        <v>160</v>
      </c>
      <c r="L43" s="479">
        <f t="shared" si="1"/>
        <v>71704</v>
      </c>
      <c r="M43" s="479">
        <f t="shared" si="2"/>
        <v>15236225</v>
      </c>
      <c r="N43" s="484">
        <f t="shared" si="3"/>
        <v>1502120</v>
      </c>
      <c r="O43" s="431">
        <f t="shared" si="4"/>
        <v>98904</v>
      </c>
      <c r="P43" s="479">
        <f t="shared" si="5"/>
        <v>37600</v>
      </c>
      <c r="Q43" s="479">
        <f t="shared" si="6"/>
        <v>16874849</v>
      </c>
      <c r="R43" s="892">
        <f t="shared" si="7"/>
        <v>71387</v>
      </c>
    </row>
    <row r="44" spans="1:18" ht="15.75">
      <c r="A44" s="418">
        <v>34</v>
      </c>
      <c r="B44" s="423" t="s">
        <v>899</v>
      </c>
      <c r="C44" s="431">
        <v>48050</v>
      </c>
      <c r="D44" s="479">
        <v>4131</v>
      </c>
      <c r="E44" s="429">
        <v>0</v>
      </c>
      <c r="F44" s="493">
        <v>0</v>
      </c>
      <c r="G44" s="492">
        <f t="shared" si="0"/>
        <v>52181</v>
      </c>
      <c r="H44" s="479">
        <v>42283</v>
      </c>
      <c r="I44" s="479">
        <v>3368</v>
      </c>
      <c r="J44" s="479">
        <v>0</v>
      </c>
      <c r="K44" s="479">
        <v>0</v>
      </c>
      <c r="L44" s="479">
        <f t="shared" si="1"/>
        <v>45651</v>
      </c>
      <c r="M44" s="479">
        <f t="shared" si="2"/>
        <v>9936505</v>
      </c>
      <c r="N44" s="484">
        <f t="shared" si="3"/>
        <v>791480</v>
      </c>
      <c r="O44" s="431">
        <f t="shared" si="4"/>
        <v>0</v>
      </c>
      <c r="P44" s="479">
        <f t="shared" si="5"/>
        <v>0</v>
      </c>
      <c r="Q44" s="479">
        <f t="shared" si="6"/>
        <v>10727985</v>
      </c>
      <c r="R44" s="892">
        <f t="shared" si="7"/>
        <v>45651</v>
      </c>
    </row>
    <row r="45" spans="1:18" ht="15.75">
      <c r="A45" s="1064" t="s">
        <v>900</v>
      </c>
      <c r="B45" s="1065"/>
      <c r="C45" s="432">
        <v>1368354</v>
      </c>
      <c r="D45" s="485">
        <v>426348</v>
      </c>
      <c r="E45" s="530">
        <v>1112</v>
      </c>
      <c r="F45" s="486">
        <v>994</v>
      </c>
      <c r="G45" s="487">
        <f t="shared" si="0"/>
        <v>1796808</v>
      </c>
      <c r="H45" s="485">
        <f aca="true" t="shared" si="8" ref="H45:Q45">SUM(H11:H44)</f>
        <v>1244230</v>
      </c>
      <c r="I45" s="485">
        <f t="shared" si="8"/>
        <v>366445</v>
      </c>
      <c r="J45" s="485">
        <f t="shared" si="8"/>
        <v>988</v>
      </c>
      <c r="K45" s="485">
        <f t="shared" si="8"/>
        <v>826</v>
      </c>
      <c r="L45" s="485">
        <f t="shared" si="8"/>
        <v>1612489</v>
      </c>
      <c r="M45" s="488">
        <f t="shared" si="8"/>
        <v>292394050</v>
      </c>
      <c r="N45" s="488">
        <f t="shared" si="8"/>
        <v>86114575</v>
      </c>
      <c r="O45" s="488">
        <f t="shared" si="8"/>
        <v>308256</v>
      </c>
      <c r="P45" s="488">
        <f t="shared" si="8"/>
        <v>194110</v>
      </c>
      <c r="Q45" s="488">
        <f t="shared" si="8"/>
        <v>379010991</v>
      </c>
      <c r="R45" s="892">
        <f t="shared" si="7"/>
        <v>1611501</v>
      </c>
    </row>
    <row r="46" spans="1:17" ht="15">
      <c r="A46" s="489"/>
      <c r="B46" s="420"/>
      <c r="C46" s="420"/>
      <c r="D46" s="420"/>
      <c r="E46" s="420"/>
      <c r="F46" s="420"/>
      <c r="G46" s="420"/>
      <c r="I46" s="420"/>
      <c r="J46" s="420"/>
      <c r="K46" s="420"/>
      <c r="L46" s="420"/>
      <c r="M46" s="420"/>
      <c r="N46" s="420"/>
      <c r="O46" s="420"/>
      <c r="P46" s="420"/>
      <c r="Q46" s="420"/>
    </row>
    <row r="47" spans="1:17" ht="15">
      <c r="A47" s="427" t="s">
        <v>7</v>
      </c>
      <c r="D47" s="738"/>
      <c r="H47" s="518">
        <f>H45+I45+K45</f>
        <v>1611501</v>
      </c>
      <c r="M47" s="490"/>
      <c r="Q47" s="490"/>
    </row>
    <row r="48" spans="1:17" ht="15">
      <c r="A48" s="414" t="s">
        <v>8</v>
      </c>
      <c r="H48" s="490" t="s">
        <v>1124</v>
      </c>
      <c r="I48" s="414" t="s">
        <v>1125</v>
      </c>
      <c r="J48" s="490"/>
      <c r="K48" s="490">
        <f>308256+378702735</f>
        <v>379010991</v>
      </c>
      <c r="M48" s="490"/>
      <c r="N48" s="490"/>
      <c r="O48" s="490"/>
      <c r="P48" s="490"/>
      <c r="Q48" s="490"/>
    </row>
    <row r="49" spans="1:14" ht="15.75">
      <c r="A49" s="414" t="s">
        <v>9</v>
      </c>
      <c r="H49" s="490"/>
      <c r="I49" s="426"/>
      <c r="J49" s="426"/>
      <c r="K49" s="426"/>
      <c r="L49" s="426"/>
      <c r="N49" s="490">
        <f>848*235</f>
        <v>199280</v>
      </c>
    </row>
    <row r="50" spans="1:15" ht="15.75">
      <c r="A50" s="414" t="s">
        <v>444</v>
      </c>
      <c r="J50" s="426"/>
      <c r="K50" s="426"/>
      <c r="L50" s="426"/>
      <c r="N50" s="490"/>
      <c r="O50" s="490"/>
    </row>
    <row r="51" spans="3:13" ht="15">
      <c r="C51" s="414" t="s">
        <v>446</v>
      </c>
      <c r="E51" s="420"/>
      <c r="F51" s="420"/>
      <c r="G51" s="420"/>
      <c r="H51" s="420"/>
      <c r="I51" s="420"/>
      <c r="J51" s="420"/>
      <c r="K51" s="420"/>
      <c r="L51" s="420"/>
      <c r="M51" s="420"/>
    </row>
    <row r="53" spans="1:17" ht="12.75" customHeight="1">
      <c r="A53" s="12" t="s">
        <v>1121</v>
      </c>
      <c r="B53" s="11"/>
      <c r="C53" s="11"/>
      <c r="D53" s="11"/>
      <c r="E53" s="11"/>
      <c r="F53" s="11"/>
      <c r="G53" s="11"/>
      <c r="I53" s="11"/>
      <c r="N53" s="1082" t="s">
        <v>12</v>
      </c>
      <c r="O53" s="1082"/>
      <c r="P53" s="1082"/>
      <c r="Q53" s="1082"/>
    </row>
    <row r="54" spans="2:17" ht="12.75" customHeight="1">
      <c r="B54" s="387"/>
      <c r="C54" s="387"/>
      <c r="D54" s="387"/>
      <c r="E54" s="387"/>
      <c r="F54" s="387"/>
      <c r="G54" s="387"/>
      <c r="H54" s="387"/>
      <c r="I54" s="387"/>
      <c r="J54" s="387"/>
      <c r="K54" s="387"/>
      <c r="L54" s="387"/>
      <c r="M54" s="387"/>
      <c r="N54" s="1082" t="s">
        <v>13</v>
      </c>
      <c r="O54" s="1082"/>
      <c r="P54" s="1082"/>
      <c r="Q54" s="1082"/>
    </row>
    <row r="55" spans="2:18" ht="15.75">
      <c r="B55" s="387"/>
      <c r="C55" s="387"/>
      <c r="D55" s="387"/>
      <c r="E55" s="387"/>
      <c r="F55" s="387"/>
      <c r="G55" s="387"/>
      <c r="H55" s="387"/>
      <c r="I55" s="387"/>
      <c r="J55" s="387"/>
      <c r="K55" s="387"/>
      <c r="L55" s="387"/>
      <c r="M55" s="387"/>
      <c r="N55" s="1084" t="s">
        <v>19</v>
      </c>
      <c r="O55" s="1084"/>
      <c r="P55" s="1084"/>
      <c r="Q55" s="1084"/>
      <c r="R55" s="387"/>
    </row>
    <row r="56" spans="1:17" ht="15.75">
      <c r="A56" s="11"/>
      <c r="B56" s="11"/>
      <c r="C56" s="11"/>
      <c r="D56" s="11"/>
      <c r="E56" s="11"/>
      <c r="F56" s="11"/>
      <c r="N56" s="1069" t="s">
        <v>83</v>
      </c>
      <c r="O56" s="1069"/>
      <c r="P56" s="1069"/>
      <c r="Q56" s="1069"/>
    </row>
    <row r="57" spans="1:12" ht="15">
      <c r="A57" s="1078"/>
      <c r="B57" s="1078"/>
      <c r="C57" s="1078"/>
      <c r="D57" s="1078"/>
      <c r="E57" s="1078"/>
      <c r="F57" s="1078"/>
      <c r="G57" s="1078"/>
      <c r="H57" s="1078"/>
      <c r="I57" s="1078"/>
      <c r="J57" s="1078"/>
      <c r="K57" s="1078"/>
      <c r="L57" s="1078"/>
    </row>
  </sheetData>
  <sheetProtection/>
  <mergeCells count="18">
    <mergeCell ref="A57:L57"/>
    <mergeCell ref="O1:Q1"/>
    <mergeCell ref="A2:L2"/>
    <mergeCell ref="A3:L3"/>
    <mergeCell ref="A5:L5"/>
    <mergeCell ref="M8:Q8"/>
    <mergeCell ref="A8:A9"/>
    <mergeCell ref="B8:B9"/>
    <mergeCell ref="A7:B7"/>
    <mergeCell ref="N7:R7"/>
    <mergeCell ref="C8:G8"/>
    <mergeCell ref="N56:Q56"/>
    <mergeCell ref="H8:L8"/>
    <mergeCell ref="A45:B45"/>
    <mergeCell ref="R8:R9"/>
    <mergeCell ref="N53:Q53"/>
    <mergeCell ref="N54:Q54"/>
    <mergeCell ref="N55:Q55"/>
  </mergeCells>
  <printOptions horizontalCentered="1"/>
  <pageMargins left="0.7086614173228347" right="0.7086614173228347" top="0.17" bottom="0" header="0.13" footer="0.1"/>
  <pageSetup fitToHeight="1" fitToWidth="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M51"/>
  <sheetViews>
    <sheetView view="pageBreakPreview" zoomScaleSheetLayoutView="100" zoomScalePageLayoutView="0" workbookViewId="0" topLeftCell="A2">
      <pane xSplit="2" ySplit="7" topLeftCell="C27" activePane="bottomRight" state="frozen"/>
      <selection pane="topLeft" activeCell="A2" sqref="A2"/>
      <selection pane="topRight" activeCell="C2" sqref="C2"/>
      <selection pane="bottomLeft" activeCell="A9" sqref="A9"/>
      <selection pane="bottomRight" activeCell="C29" sqref="C29:G29"/>
    </sheetView>
  </sheetViews>
  <sheetFormatPr defaultColWidth="9.140625" defaultRowHeight="12.75"/>
  <cols>
    <col min="1" max="1" width="6.00390625" style="414" customWidth="1"/>
    <col min="2" max="2" width="23.57421875" style="414" customWidth="1"/>
    <col min="3" max="3" width="17.28125" style="414" customWidth="1"/>
    <col min="4" max="4" width="21.28125" style="414" customWidth="1"/>
    <col min="5" max="5" width="22.57421875" style="414" customWidth="1"/>
    <col min="6" max="6" width="23.140625" style="414" customWidth="1"/>
    <col min="7" max="7" width="18.421875" style="414" customWidth="1"/>
    <col min="8" max="16384" width="9.140625" style="414" customWidth="1"/>
  </cols>
  <sheetData>
    <row r="1" spans="1:7" ht="15.75">
      <c r="A1" s="996" t="s">
        <v>0</v>
      </c>
      <c r="B1" s="996"/>
      <c r="C1" s="996"/>
      <c r="D1" s="996"/>
      <c r="E1" s="996"/>
      <c r="G1" s="495" t="s">
        <v>703</v>
      </c>
    </row>
    <row r="2" spans="1:6" ht="15.75">
      <c r="A2" s="996" t="s">
        <v>656</v>
      </c>
      <c r="B2" s="996"/>
      <c r="C2" s="996"/>
      <c r="D2" s="996"/>
      <c r="E2" s="996"/>
      <c r="F2" s="996"/>
    </row>
    <row r="4" spans="1:6" ht="18" customHeight="1">
      <c r="A4" s="1062" t="s">
        <v>704</v>
      </c>
      <c r="B4" s="1062"/>
      <c r="C4" s="1062"/>
      <c r="D4" s="1062"/>
      <c r="E4" s="1062"/>
      <c r="F4" s="1062"/>
    </row>
    <row r="5" spans="1:2" ht="15.75">
      <c r="A5" s="107" t="s">
        <v>1108</v>
      </c>
      <c r="B5" s="107"/>
    </row>
    <row r="6" spans="1:7" ht="15.75">
      <c r="A6" s="107"/>
      <c r="B6" s="107"/>
      <c r="F6" s="416" t="s">
        <v>826</v>
      </c>
      <c r="G6" s="415"/>
    </row>
    <row r="7" spans="1:7" ht="51" customHeight="1">
      <c r="A7" s="417" t="s">
        <v>1072</v>
      </c>
      <c r="B7" s="417" t="s">
        <v>3</v>
      </c>
      <c r="C7" s="500" t="s">
        <v>705</v>
      </c>
      <c r="D7" s="500" t="s">
        <v>706</v>
      </c>
      <c r="E7" s="500" t="s">
        <v>707</v>
      </c>
      <c r="F7" s="500" t="s">
        <v>708</v>
      </c>
      <c r="G7" s="424" t="s">
        <v>709</v>
      </c>
    </row>
    <row r="8" spans="1:7" s="495" customFormat="1" ht="15">
      <c r="A8" s="496" t="s">
        <v>275</v>
      </c>
      <c r="B8" s="496" t="s">
        <v>276</v>
      </c>
      <c r="C8" s="496" t="s">
        <v>277</v>
      </c>
      <c r="D8" s="496" t="s">
        <v>278</v>
      </c>
      <c r="E8" s="496" t="s">
        <v>279</v>
      </c>
      <c r="F8" s="496" t="s">
        <v>280</v>
      </c>
      <c r="G8" s="496" t="s">
        <v>281</v>
      </c>
    </row>
    <row r="9" spans="1:7" s="495" customFormat="1" ht="15.75">
      <c r="A9" s="418">
        <v>1</v>
      </c>
      <c r="B9" s="423" t="s">
        <v>866</v>
      </c>
      <c r="C9" s="501">
        <v>106025</v>
      </c>
      <c r="D9" s="501">
        <v>77592</v>
      </c>
      <c r="E9" s="501">
        <v>1654</v>
      </c>
      <c r="F9" s="501">
        <v>26779</v>
      </c>
      <c r="G9" s="501">
        <v>0</v>
      </c>
    </row>
    <row r="10" spans="1:7" s="495" customFormat="1" ht="15.75">
      <c r="A10" s="418">
        <v>2</v>
      </c>
      <c r="B10" s="423" t="s">
        <v>867</v>
      </c>
      <c r="C10" s="501">
        <v>155040</v>
      </c>
      <c r="D10" s="501">
        <v>108585</v>
      </c>
      <c r="E10" s="501">
        <v>4190</v>
      </c>
      <c r="F10" s="501">
        <v>42265</v>
      </c>
      <c r="G10" s="501">
        <v>0</v>
      </c>
    </row>
    <row r="11" spans="1:7" s="495" customFormat="1" ht="15.75">
      <c r="A11" s="418">
        <v>3</v>
      </c>
      <c r="B11" s="423" t="s">
        <v>868</v>
      </c>
      <c r="C11" s="501">
        <v>141000</v>
      </c>
      <c r="D11" s="501">
        <v>134108</v>
      </c>
      <c r="E11" s="501">
        <v>1020</v>
      </c>
      <c r="F11" s="501">
        <v>5872</v>
      </c>
      <c r="G11" s="501">
        <v>0</v>
      </c>
    </row>
    <row r="12" spans="1:7" s="495" customFormat="1" ht="15.75">
      <c r="A12" s="418">
        <v>4</v>
      </c>
      <c r="B12" s="423" t="s">
        <v>869</v>
      </c>
      <c r="C12" s="501">
        <v>157923</v>
      </c>
      <c r="D12" s="501">
        <v>143147</v>
      </c>
      <c r="E12" s="501">
        <v>1031</v>
      </c>
      <c r="F12" s="501">
        <v>13745</v>
      </c>
      <c r="G12" s="501">
        <v>0</v>
      </c>
    </row>
    <row r="13" spans="1:7" s="495" customFormat="1" ht="15.75">
      <c r="A13" s="418">
        <v>5</v>
      </c>
      <c r="B13" s="423" t="s">
        <v>870</v>
      </c>
      <c r="C13" s="501">
        <v>130191</v>
      </c>
      <c r="D13" s="501">
        <v>117948</v>
      </c>
      <c r="E13" s="501">
        <v>1035</v>
      </c>
      <c r="F13" s="501">
        <v>11208</v>
      </c>
      <c r="G13" s="501">
        <v>0</v>
      </c>
    </row>
    <row r="14" spans="1:7" s="495" customFormat="1" ht="15.75">
      <c r="A14" s="418">
        <v>6</v>
      </c>
      <c r="B14" s="423" t="s">
        <v>871</v>
      </c>
      <c r="C14" s="501">
        <v>56377</v>
      </c>
      <c r="D14" s="501">
        <v>46972</v>
      </c>
      <c r="E14" s="501">
        <v>279</v>
      </c>
      <c r="F14" s="501">
        <v>9126</v>
      </c>
      <c r="G14" s="501">
        <v>0</v>
      </c>
    </row>
    <row r="15" spans="1:7" s="495" customFormat="1" ht="15.75">
      <c r="A15" s="418">
        <v>7</v>
      </c>
      <c r="B15" s="423" t="s">
        <v>872</v>
      </c>
      <c r="C15" s="501">
        <v>62674</v>
      </c>
      <c r="D15" s="501">
        <v>59555</v>
      </c>
      <c r="E15" s="501">
        <v>350</v>
      </c>
      <c r="F15" s="501">
        <v>2769</v>
      </c>
      <c r="G15" s="501">
        <v>0</v>
      </c>
    </row>
    <row r="16" spans="1:7" s="495" customFormat="1" ht="15.75">
      <c r="A16" s="418">
        <v>8</v>
      </c>
      <c r="B16" s="423" t="s">
        <v>873</v>
      </c>
      <c r="C16" s="501">
        <v>93897</v>
      </c>
      <c r="D16" s="501">
        <v>80466</v>
      </c>
      <c r="E16" s="501">
        <v>611</v>
      </c>
      <c r="F16" s="501">
        <v>12820</v>
      </c>
      <c r="G16" s="501">
        <v>0</v>
      </c>
    </row>
    <row r="17" spans="1:7" s="495" customFormat="1" ht="15.75">
      <c r="A17" s="418">
        <v>9</v>
      </c>
      <c r="B17" s="423" t="s">
        <v>874</v>
      </c>
      <c r="C17" s="501">
        <v>78342</v>
      </c>
      <c r="D17" s="501">
        <v>65617</v>
      </c>
      <c r="E17" s="501">
        <v>334</v>
      </c>
      <c r="F17" s="501">
        <v>12391</v>
      </c>
      <c r="G17" s="501">
        <v>0</v>
      </c>
    </row>
    <row r="18" spans="1:7" s="495" customFormat="1" ht="15.75">
      <c r="A18" s="418">
        <v>10</v>
      </c>
      <c r="B18" s="423" t="s">
        <v>875</v>
      </c>
      <c r="C18" s="501">
        <v>108790</v>
      </c>
      <c r="D18" s="501">
        <v>103440</v>
      </c>
      <c r="E18" s="501">
        <v>336</v>
      </c>
      <c r="F18" s="501">
        <v>5014</v>
      </c>
      <c r="G18" s="501">
        <v>0</v>
      </c>
    </row>
    <row r="19" spans="1:7" s="495" customFormat="1" ht="15.75">
      <c r="A19" s="418">
        <v>11</v>
      </c>
      <c r="B19" s="423" t="s">
        <v>876</v>
      </c>
      <c r="C19" s="501">
        <v>74798</v>
      </c>
      <c r="D19" s="501">
        <v>70428</v>
      </c>
      <c r="E19" s="501">
        <v>475</v>
      </c>
      <c r="F19" s="501">
        <v>3895</v>
      </c>
      <c r="G19" s="501">
        <v>0</v>
      </c>
    </row>
    <row r="20" spans="1:7" s="495" customFormat="1" ht="15.75">
      <c r="A20" s="418">
        <v>12</v>
      </c>
      <c r="B20" s="423" t="s">
        <v>877</v>
      </c>
      <c r="C20" s="501">
        <v>183581</v>
      </c>
      <c r="D20" s="501">
        <v>168345</v>
      </c>
      <c r="E20" s="501">
        <v>2162</v>
      </c>
      <c r="F20" s="501">
        <v>13074</v>
      </c>
      <c r="G20" s="501">
        <v>0</v>
      </c>
    </row>
    <row r="21" spans="1:7" s="495" customFormat="1" ht="15.75">
      <c r="A21" s="418">
        <v>13</v>
      </c>
      <c r="B21" s="423" t="s">
        <v>878</v>
      </c>
      <c r="C21" s="501">
        <v>97382</v>
      </c>
      <c r="D21" s="501">
        <v>92379</v>
      </c>
      <c r="E21" s="501">
        <v>2558</v>
      </c>
      <c r="F21" s="501">
        <v>2445</v>
      </c>
      <c r="G21" s="501">
        <v>0</v>
      </c>
    </row>
    <row r="22" spans="1:7" s="495" customFormat="1" ht="15.75">
      <c r="A22" s="418">
        <v>14</v>
      </c>
      <c r="B22" s="423" t="s">
        <v>879</v>
      </c>
      <c r="C22" s="502">
        <v>70360</v>
      </c>
      <c r="D22" s="502">
        <v>66186</v>
      </c>
      <c r="E22" s="502">
        <v>348</v>
      </c>
      <c r="F22" s="502">
        <v>3826</v>
      </c>
      <c r="G22" s="502">
        <v>0</v>
      </c>
    </row>
    <row r="23" spans="1:7" s="495" customFormat="1" ht="15.75">
      <c r="A23" s="418">
        <v>15</v>
      </c>
      <c r="B23" s="423" t="s">
        <v>880</v>
      </c>
      <c r="C23" s="501">
        <v>28915</v>
      </c>
      <c r="D23" s="501">
        <v>25607</v>
      </c>
      <c r="E23" s="501">
        <v>125</v>
      </c>
      <c r="F23" s="501">
        <v>3183</v>
      </c>
      <c r="G23" s="501">
        <v>0</v>
      </c>
    </row>
    <row r="24" spans="1:7" s="495" customFormat="1" ht="15.75">
      <c r="A24" s="418">
        <v>16</v>
      </c>
      <c r="B24" s="423" t="s">
        <v>881</v>
      </c>
      <c r="C24" s="501">
        <v>100202</v>
      </c>
      <c r="D24" s="501">
        <v>93863</v>
      </c>
      <c r="E24" s="501">
        <v>902</v>
      </c>
      <c r="F24" s="501">
        <v>5437</v>
      </c>
      <c r="G24" s="501">
        <v>0</v>
      </c>
    </row>
    <row r="25" spans="1:7" s="495" customFormat="1" ht="15.75">
      <c r="A25" s="418">
        <v>17</v>
      </c>
      <c r="B25" s="423" t="s">
        <v>882</v>
      </c>
      <c r="C25" s="501">
        <v>69895</v>
      </c>
      <c r="D25" s="501">
        <v>65496</v>
      </c>
      <c r="E25" s="501">
        <v>1422</v>
      </c>
      <c r="F25" s="501">
        <v>2977</v>
      </c>
      <c r="G25" s="501">
        <v>0</v>
      </c>
    </row>
    <row r="26" spans="1:7" s="495" customFormat="1" ht="15.75">
      <c r="A26" s="418">
        <v>18</v>
      </c>
      <c r="B26" s="423" t="s">
        <v>883</v>
      </c>
      <c r="C26" s="501">
        <v>121043</v>
      </c>
      <c r="D26" s="501">
        <v>116786</v>
      </c>
      <c r="E26" s="501">
        <v>828</v>
      </c>
      <c r="F26" s="501">
        <v>3429</v>
      </c>
      <c r="G26" s="501">
        <v>0</v>
      </c>
    </row>
    <row r="27" spans="1:7" s="495" customFormat="1" ht="15.75">
      <c r="A27" s="418">
        <v>19</v>
      </c>
      <c r="B27" s="423" t="s">
        <v>884</v>
      </c>
      <c r="C27" s="501">
        <v>66009</v>
      </c>
      <c r="D27" s="501">
        <v>62946</v>
      </c>
      <c r="E27" s="501">
        <v>368</v>
      </c>
      <c r="F27" s="501">
        <v>2695</v>
      </c>
      <c r="G27" s="501">
        <v>0</v>
      </c>
    </row>
    <row r="28" spans="1:7" s="495" customFormat="1" ht="15.75">
      <c r="A28" s="418">
        <v>20</v>
      </c>
      <c r="B28" s="423" t="s">
        <v>885</v>
      </c>
      <c r="C28" s="501">
        <v>160282</v>
      </c>
      <c r="D28" s="501">
        <v>144334</v>
      </c>
      <c r="E28" s="501">
        <v>1849</v>
      </c>
      <c r="F28" s="501">
        <v>14099</v>
      </c>
      <c r="G28" s="501">
        <v>0</v>
      </c>
    </row>
    <row r="29" spans="1:7" s="495" customFormat="1" ht="15.75">
      <c r="A29" s="418">
        <v>21</v>
      </c>
      <c r="B29" s="423" t="s">
        <v>886</v>
      </c>
      <c r="C29" s="501">
        <v>50634</v>
      </c>
      <c r="D29" s="501">
        <v>49556</v>
      </c>
      <c r="E29" s="501">
        <v>67</v>
      </c>
      <c r="F29" s="501">
        <v>1011</v>
      </c>
      <c r="G29" s="501">
        <v>0</v>
      </c>
    </row>
    <row r="30" spans="1:7" s="495" customFormat="1" ht="15.75" customHeight="1">
      <c r="A30" s="418">
        <v>22</v>
      </c>
      <c r="B30" s="423" t="s">
        <v>887</v>
      </c>
      <c r="C30" s="501">
        <v>73889</v>
      </c>
      <c r="D30" s="501">
        <v>66845</v>
      </c>
      <c r="E30" s="501">
        <v>159</v>
      </c>
      <c r="F30" s="501">
        <v>6885</v>
      </c>
      <c r="G30" s="501">
        <v>0</v>
      </c>
    </row>
    <row r="31" spans="1:7" s="495" customFormat="1" ht="15.75">
      <c r="A31" s="418">
        <v>23</v>
      </c>
      <c r="B31" s="423" t="s">
        <v>888</v>
      </c>
      <c r="C31" s="501">
        <v>162565</v>
      </c>
      <c r="D31" s="501">
        <v>154117</v>
      </c>
      <c r="E31" s="501">
        <v>2231</v>
      </c>
      <c r="F31" s="501">
        <v>6217</v>
      </c>
      <c r="G31" s="501">
        <v>0</v>
      </c>
    </row>
    <row r="32" spans="1:7" s="495" customFormat="1" ht="15.75">
      <c r="A32" s="418">
        <v>24</v>
      </c>
      <c r="B32" s="423" t="s">
        <v>889</v>
      </c>
      <c r="C32" s="501">
        <v>109404</v>
      </c>
      <c r="D32" s="501">
        <v>99789</v>
      </c>
      <c r="E32" s="501">
        <v>890</v>
      </c>
      <c r="F32" s="501">
        <v>8725</v>
      </c>
      <c r="G32" s="501">
        <v>0</v>
      </c>
    </row>
    <row r="33" spans="1:7" s="495" customFormat="1" ht="15.75">
      <c r="A33" s="418">
        <v>25</v>
      </c>
      <c r="B33" s="423" t="s">
        <v>890</v>
      </c>
      <c r="C33" s="501">
        <v>214917</v>
      </c>
      <c r="D33" s="501">
        <v>199002</v>
      </c>
      <c r="E33" s="501">
        <v>1155</v>
      </c>
      <c r="F33" s="501">
        <v>14760</v>
      </c>
      <c r="G33" s="501">
        <v>0</v>
      </c>
    </row>
    <row r="34" spans="1:7" s="495" customFormat="1" ht="15.75">
      <c r="A34" s="418">
        <v>26</v>
      </c>
      <c r="B34" s="423" t="s">
        <v>891</v>
      </c>
      <c r="C34" s="501">
        <v>289286</v>
      </c>
      <c r="D34" s="501">
        <v>277335</v>
      </c>
      <c r="E34" s="501">
        <v>4880</v>
      </c>
      <c r="F34" s="501">
        <v>7071</v>
      </c>
      <c r="G34" s="501">
        <v>0</v>
      </c>
    </row>
    <row r="35" spans="1:7" s="495" customFormat="1" ht="15.75">
      <c r="A35" s="418">
        <v>27</v>
      </c>
      <c r="B35" s="423" t="s">
        <v>892</v>
      </c>
      <c r="C35" s="501">
        <v>227601</v>
      </c>
      <c r="D35" s="501">
        <v>211454</v>
      </c>
      <c r="E35" s="501">
        <v>2881</v>
      </c>
      <c r="F35" s="501">
        <v>13266</v>
      </c>
      <c r="G35" s="501">
        <v>0</v>
      </c>
    </row>
    <row r="36" spans="1:7" s="495" customFormat="1" ht="15.75">
      <c r="A36" s="418">
        <v>28</v>
      </c>
      <c r="B36" s="423" t="s">
        <v>893</v>
      </c>
      <c r="C36" s="501">
        <v>274487</v>
      </c>
      <c r="D36" s="501">
        <v>238376</v>
      </c>
      <c r="E36" s="501">
        <v>4146</v>
      </c>
      <c r="F36" s="501">
        <v>31965</v>
      </c>
      <c r="G36" s="501">
        <v>0</v>
      </c>
    </row>
    <row r="37" spans="1:7" s="495" customFormat="1" ht="15.75">
      <c r="A37" s="418">
        <v>29</v>
      </c>
      <c r="B37" s="423" t="s">
        <v>894</v>
      </c>
      <c r="C37" s="501">
        <v>163707</v>
      </c>
      <c r="D37" s="501">
        <v>147493</v>
      </c>
      <c r="E37" s="501">
        <v>269</v>
      </c>
      <c r="F37" s="501">
        <v>15945</v>
      </c>
      <c r="G37" s="501">
        <v>0</v>
      </c>
    </row>
    <row r="38" spans="1:7" s="495" customFormat="1" ht="15.75">
      <c r="A38" s="418">
        <v>30</v>
      </c>
      <c r="B38" s="423" t="s">
        <v>895</v>
      </c>
      <c r="C38" s="501">
        <v>245473</v>
      </c>
      <c r="D38" s="501">
        <v>232680</v>
      </c>
      <c r="E38" s="501">
        <v>1699</v>
      </c>
      <c r="F38" s="501">
        <v>11094</v>
      </c>
      <c r="G38" s="501">
        <v>0</v>
      </c>
    </row>
    <row r="39" spans="1:7" s="495" customFormat="1" ht="15.75">
      <c r="A39" s="418">
        <v>31</v>
      </c>
      <c r="B39" s="423" t="s">
        <v>896</v>
      </c>
      <c r="C39" s="501">
        <v>276632</v>
      </c>
      <c r="D39" s="501">
        <v>237035</v>
      </c>
      <c r="E39" s="501">
        <v>4416</v>
      </c>
      <c r="F39" s="501">
        <v>35181</v>
      </c>
      <c r="G39" s="501">
        <v>0</v>
      </c>
    </row>
    <row r="40" spans="1:7" s="495" customFormat="1" ht="15.75">
      <c r="A40" s="418">
        <v>32</v>
      </c>
      <c r="B40" s="423" t="s">
        <v>897</v>
      </c>
      <c r="C40" s="501">
        <v>171656</v>
      </c>
      <c r="D40" s="501">
        <v>153464</v>
      </c>
      <c r="E40" s="501">
        <v>1544</v>
      </c>
      <c r="F40" s="501">
        <v>16648</v>
      </c>
      <c r="G40" s="501">
        <v>0</v>
      </c>
    </row>
    <row r="41" spans="1:7" ht="15.75">
      <c r="A41" s="418">
        <v>33</v>
      </c>
      <c r="B41" s="423" t="s">
        <v>898</v>
      </c>
      <c r="C41" s="497">
        <v>229579</v>
      </c>
      <c r="D41" s="497">
        <v>195381</v>
      </c>
      <c r="E41" s="497">
        <v>3254</v>
      </c>
      <c r="F41" s="501">
        <v>30944</v>
      </c>
      <c r="G41" s="501">
        <v>0</v>
      </c>
    </row>
    <row r="42" spans="1:7" ht="15.75">
      <c r="A42" s="418">
        <v>34</v>
      </c>
      <c r="B42" s="423" t="s">
        <v>899</v>
      </c>
      <c r="C42" s="497">
        <v>157917</v>
      </c>
      <c r="D42" s="497">
        <v>144410</v>
      </c>
      <c r="E42" s="497">
        <v>2151</v>
      </c>
      <c r="F42" s="501">
        <v>11356</v>
      </c>
      <c r="G42" s="501">
        <v>0</v>
      </c>
    </row>
    <row r="43" spans="1:7" ht="15" customHeight="1">
      <c r="A43" s="392" t="s">
        <v>18</v>
      </c>
      <c r="B43" s="308"/>
      <c r="C43" s="498">
        <f>SUM(C9:C42)</f>
        <v>4710473</v>
      </c>
      <c r="D43" s="498">
        <f>SUM(D9:D42)</f>
        <v>4250737</v>
      </c>
      <c r="E43" s="498">
        <f>SUM(E9:E42)</f>
        <v>51619</v>
      </c>
      <c r="F43" s="503">
        <f>SUM(F9:F42)</f>
        <v>408117</v>
      </c>
      <c r="G43" s="503">
        <f>SUM(G9:G42)</f>
        <v>0</v>
      </c>
    </row>
    <row r="47" spans="1:9" ht="15" customHeight="1">
      <c r="A47" s="301"/>
      <c r="B47" s="301"/>
      <c r="C47" s="301"/>
      <c r="D47" s="301"/>
      <c r="F47" s="1107" t="s">
        <v>12</v>
      </c>
      <c r="G47" s="1107"/>
      <c r="H47" s="499"/>
      <c r="I47" s="499"/>
    </row>
    <row r="48" spans="1:9" ht="15" customHeight="1">
      <c r="A48" s="301"/>
      <c r="B48" s="301"/>
      <c r="C48" s="301"/>
      <c r="D48" s="301"/>
      <c r="F48" s="1107" t="s">
        <v>13</v>
      </c>
      <c r="G48" s="1107"/>
      <c r="H48" s="499"/>
      <c r="I48" s="499"/>
    </row>
    <row r="49" spans="1:9" ht="15" customHeight="1">
      <c r="A49" s="301"/>
      <c r="B49" s="301"/>
      <c r="C49" s="301"/>
      <c r="D49" s="301"/>
      <c r="F49" s="1107" t="s">
        <v>86</v>
      </c>
      <c r="G49" s="1107"/>
      <c r="I49" s="499"/>
    </row>
    <row r="50" spans="1:9" ht="15.75">
      <c r="A50" s="12" t="s">
        <v>1121</v>
      </c>
      <c r="C50" s="301"/>
      <c r="D50" s="301"/>
      <c r="F50" s="1106" t="s">
        <v>83</v>
      </c>
      <c r="G50" s="1106"/>
      <c r="H50" s="301"/>
      <c r="I50" s="301"/>
    </row>
    <row r="51" spans="1:13" ht="15.75">
      <c r="A51" s="301"/>
      <c r="B51" s="301"/>
      <c r="C51" s="301"/>
      <c r="D51" s="301"/>
      <c r="E51" s="301"/>
      <c r="F51" s="301"/>
      <c r="G51" s="301"/>
      <c r="H51" s="301"/>
      <c r="I51" s="301"/>
      <c r="J51" s="301"/>
      <c r="K51" s="301"/>
      <c r="L51" s="301"/>
      <c r="M51" s="301"/>
    </row>
  </sheetData>
  <sheetProtection/>
  <mergeCells count="7">
    <mergeCell ref="F50:G50"/>
    <mergeCell ref="F49:G49"/>
    <mergeCell ref="A1:E1"/>
    <mergeCell ref="A2:F2"/>
    <mergeCell ref="A4:F4"/>
    <mergeCell ref="F47:G47"/>
    <mergeCell ref="F48:G48"/>
  </mergeCells>
  <printOptions horizontalCentered="1"/>
  <pageMargins left="0.7086614173228347" right="0.7086614173228347" top="0.22" bottom="0" header="0.17" footer="0.09"/>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1:R58"/>
  <sheetViews>
    <sheetView zoomScaleSheetLayoutView="90" zoomScalePageLayoutView="0" workbookViewId="0" topLeftCell="A1">
      <pane xSplit="2" ySplit="11" topLeftCell="C39" activePane="bottomRight" state="frozen"/>
      <selection pane="topLeft" activeCell="A1" sqref="A1"/>
      <selection pane="topRight" activeCell="C1" sqref="C1"/>
      <selection pane="bottomLeft" activeCell="A12" sqref="A12"/>
      <selection pane="bottomRight" activeCell="D12" sqref="D12:D46"/>
    </sheetView>
  </sheetViews>
  <sheetFormatPr defaultColWidth="9.140625" defaultRowHeight="12.75"/>
  <cols>
    <col min="1" max="1" width="5.7109375" style="414" customWidth="1"/>
    <col min="2" max="2" width="23.8515625" style="414" customWidth="1"/>
    <col min="3" max="3" width="11.00390625" style="414" customWidth="1"/>
    <col min="4" max="4" width="10.00390625" style="414" customWidth="1"/>
    <col min="5" max="5" width="13.140625" style="414" customWidth="1"/>
    <col min="6" max="6" width="15.140625" style="414" customWidth="1"/>
    <col min="7" max="7" width="13.28125" style="414" customWidth="1"/>
    <col min="8" max="8" width="14.7109375" style="414" customWidth="1"/>
    <col min="9" max="9" width="16.7109375" style="414" customWidth="1"/>
    <col min="10" max="10" width="19.28125" style="414" customWidth="1"/>
    <col min="11" max="11" width="10.28125" style="414" bestFit="1" customWidth="1"/>
    <col min="12" max="16384" width="9.140625" style="414" customWidth="1"/>
  </cols>
  <sheetData>
    <row r="1" spans="5:10" ht="15.75">
      <c r="E1" s="996"/>
      <c r="F1" s="996"/>
      <c r="G1" s="996"/>
      <c r="H1" s="996"/>
      <c r="I1" s="996"/>
      <c r="J1" s="389" t="s">
        <v>62</v>
      </c>
    </row>
    <row r="2" spans="1:10" ht="15">
      <c r="A2" s="1078" t="s">
        <v>0</v>
      </c>
      <c r="B2" s="1078"/>
      <c r="C2" s="1078"/>
      <c r="D2" s="1078"/>
      <c r="E2" s="1078"/>
      <c r="F2" s="1078"/>
      <c r="G2" s="1078"/>
      <c r="H2" s="1078"/>
      <c r="I2" s="1078"/>
      <c r="J2" s="1078"/>
    </row>
    <row r="3" spans="1:10" ht="15.75">
      <c r="A3" s="996" t="s">
        <v>656</v>
      </c>
      <c r="B3" s="996"/>
      <c r="C3" s="996"/>
      <c r="D3" s="996"/>
      <c r="E3" s="996"/>
      <c r="F3" s="996"/>
      <c r="G3" s="996"/>
      <c r="H3" s="996"/>
      <c r="I3" s="996"/>
      <c r="J3" s="996"/>
    </row>
    <row r="4" ht="14.25" customHeight="1"/>
    <row r="5" spans="1:10" ht="15.75">
      <c r="A5" s="1104" t="s">
        <v>668</v>
      </c>
      <c r="B5" s="1104"/>
      <c r="C5" s="1104"/>
      <c r="D5" s="1104"/>
      <c r="E5" s="1104"/>
      <c r="F5" s="1104"/>
      <c r="G5" s="1104"/>
      <c r="H5" s="1104"/>
      <c r="I5" s="1104"/>
      <c r="J5" s="1104"/>
    </row>
    <row r="6" spans="1:10" ht="13.5" customHeight="1">
      <c r="A6" s="22"/>
      <c r="B6" s="22"/>
      <c r="C6" s="22"/>
      <c r="D6" s="22"/>
      <c r="E6" s="22"/>
      <c r="F6" s="22"/>
      <c r="G6" s="22"/>
      <c r="H6" s="22"/>
      <c r="I6" s="22"/>
      <c r="J6" s="22"/>
    </row>
    <row r="7" ht="0.75" customHeight="1"/>
    <row r="8" spans="1:12" ht="15.75">
      <c r="A8" s="1069" t="s">
        <v>936</v>
      </c>
      <c r="B8" s="1069"/>
      <c r="C8" s="237"/>
      <c r="H8" s="1063" t="s">
        <v>827</v>
      </c>
      <c r="I8" s="1063"/>
      <c r="J8" s="1063"/>
      <c r="K8" s="416"/>
      <c r="L8" s="416"/>
    </row>
    <row r="9" spans="1:18" ht="15.75">
      <c r="A9" s="1077" t="s">
        <v>917</v>
      </c>
      <c r="B9" s="1077" t="s">
        <v>3</v>
      </c>
      <c r="C9" s="1074" t="s">
        <v>669</v>
      </c>
      <c r="D9" s="1076"/>
      <c r="E9" s="1076"/>
      <c r="F9" s="1101"/>
      <c r="G9" s="1074" t="s">
        <v>104</v>
      </c>
      <c r="H9" s="1076"/>
      <c r="I9" s="1076"/>
      <c r="J9" s="1101"/>
      <c r="Q9" s="308"/>
      <c r="R9" s="420"/>
    </row>
    <row r="10" spans="1:10" ht="62.25" customHeight="1">
      <c r="A10" s="1077"/>
      <c r="B10" s="1077"/>
      <c r="C10" s="418" t="s">
        <v>188</v>
      </c>
      <c r="D10" s="418" t="s">
        <v>16</v>
      </c>
      <c r="E10" s="419" t="s">
        <v>844</v>
      </c>
      <c r="F10" s="419" t="s">
        <v>206</v>
      </c>
      <c r="G10" s="418" t="s">
        <v>188</v>
      </c>
      <c r="H10" s="504" t="s">
        <v>17</v>
      </c>
      <c r="I10" s="505" t="s">
        <v>114</v>
      </c>
      <c r="J10" s="418" t="s">
        <v>207</v>
      </c>
    </row>
    <row r="11" spans="1:10" s="512" customFormat="1" ht="12.75">
      <c r="A11" s="47">
        <v>1</v>
      </c>
      <c r="B11" s="47">
        <v>2</v>
      </c>
      <c r="C11" s="47">
        <v>3</v>
      </c>
      <c r="D11" s="47">
        <v>4</v>
      </c>
      <c r="E11" s="47">
        <v>5</v>
      </c>
      <c r="F11" s="510">
        <v>6</v>
      </c>
      <c r="G11" s="47">
        <v>7</v>
      </c>
      <c r="H11" s="511">
        <v>8</v>
      </c>
      <c r="I11" s="47">
        <v>9</v>
      </c>
      <c r="J11" s="47">
        <v>10</v>
      </c>
    </row>
    <row r="12" spans="1:10" ht="15.75">
      <c r="A12" s="418">
        <v>1</v>
      </c>
      <c r="B12" s="423" t="s">
        <v>866</v>
      </c>
      <c r="C12" s="429">
        <v>252</v>
      </c>
      <c r="D12" s="429">
        <v>52519</v>
      </c>
      <c r="E12" s="429">
        <v>235</v>
      </c>
      <c r="F12" s="429">
        <f>D12*E12</f>
        <v>12341965</v>
      </c>
      <c r="G12" s="429">
        <v>237</v>
      </c>
      <c r="H12" s="506">
        <f>J12*I12</f>
        <v>13225330</v>
      </c>
      <c r="I12" s="506">
        <v>235</v>
      </c>
      <c r="J12" s="506">
        <v>56278</v>
      </c>
    </row>
    <row r="13" spans="1:10" ht="15.75">
      <c r="A13" s="418">
        <v>2</v>
      </c>
      <c r="B13" s="423" t="s">
        <v>867</v>
      </c>
      <c r="C13" s="429">
        <v>448</v>
      </c>
      <c r="D13" s="429">
        <v>75872</v>
      </c>
      <c r="E13" s="429">
        <v>235</v>
      </c>
      <c r="F13" s="429">
        <f aca="true" t="shared" si="0" ref="F13:F46">D13*E13</f>
        <v>17829920</v>
      </c>
      <c r="G13" s="429">
        <v>434</v>
      </c>
      <c r="H13" s="506">
        <f aca="true" t="shared" si="1" ref="H13:H45">J13*I13</f>
        <v>18420720</v>
      </c>
      <c r="I13" s="506">
        <v>240</v>
      </c>
      <c r="J13" s="506">
        <v>76753</v>
      </c>
    </row>
    <row r="14" spans="1:10" ht="15.75">
      <c r="A14" s="418">
        <v>3</v>
      </c>
      <c r="B14" s="423" t="s">
        <v>868</v>
      </c>
      <c r="C14" s="429">
        <v>818</v>
      </c>
      <c r="D14" s="429">
        <v>91291</v>
      </c>
      <c r="E14" s="429">
        <v>235</v>
      </c>
      <c r="F14" s="429">
        <f t="shared" si="0"/>
        <v>21453385</v>
      </c>
      <c r="G14" s="429">
        <v>817</v>
      </c>
      <c r="H14" s="506">
        <f t="shared" si="1"/>
        <v>21233097</v>
      </c>
      <c r="I14" s="506">
        <v>243</v>
      </c>
      <c r="J14" s="506">
        <v>87379</v>
      </c>
    </row>
    <row r="15" spans="1:10" ht="15.75">
      <c r="A15" s="418">
        <v>4</v>
      </c>
      <c r="B15" s="423" t="s">
        <v>869</v>
      </c>
      <c r="C15" s="429">
        <v>653</v>
      </c>
      <c r="D15" s="429">
        <v>92722</v>
      </c>
      <c r="E15" s="429">
        <v>235</v>
      </c>
      <c r="F15" s="429">
        <f t="shared" si="0"/>
        <v>21789670</v>
      </c>
      <c r="G15" s="429">
        <v>643</v>
      </c>
      <c r="H15" s="506">
        <f t="shared" si="1"/>
        <v>21719875</v>
      </c>
      <c r="I15" s="506">
        <v>235</v>
      </c>
      <c r="J15" s="506">
        <v>92425</v>
      </c>
    </row>
    <row r="16" spans="1:10" ht="15.75">
      <c r="A16" s="418">
        <v>5</v>
      </c>
      <c r="B16" s="423" t="s">
        <v>870</v>
      </c>
      <c r="C16" s="429">
        <v>927</v>
      </c>
      <c r="D16" s="429">
        <v>76872</v>
      </c>
      <c r="E16" s="429">
        <v>235</v>
      </c>
      <c r="F16" s="429">
        <f t="shared" si="0"/>
        <v>18064920</v>
      </c>
      <c r="G16" s="429">
        <v>916</v>
      </c>
      <c r="H16" s="506">
        <f t="shared" si="1"/>
        <v>17108940</v>
      </c>
      <c r="I16" s="506">
        <v>235</v>
      </c>
      <c r="J16" s="506">
        <v>72804</v>
      </c>
    </row>
    <row r="17" spans="1:10" ht="15.75">
      <c r="A17" s="418">
        <v>6</v>
      </c>
      <c r="B17" s="423" t="s">
        <v>871</v>
      </c>
      <c r="C17" s="429">
        <v>666</v>
      </c>
      <c r="D17" s="429">
        <v>33889</v>
      </c>
      <c r="E17" s="429">
        <v>235</v>
      </c>
      <c r="F17" s="429">
        <f t="shared" si="0"/>
        <v>7963915</v>
      </c>
      <c r="G17" s="429">
        <v>652</v>
      </c>
      <c r="H17" s="506">
        <f t="shared" si="1"/>
        <v>7349625</v>
      </c>
      <c r="I17" s="506">
        <v>235</v>
      </c>
      <c r="J17" s="506">
        <v>31275</v>
      </c>
    </row>
    <row r="18" spans="1:10" ht="15.75">
      <c r="A18" s="418">
        <v>7</v>
      </c>
      <c r="B18" s="423" t="s">
        <v>872</v>
      </c>
      <c r="C18" s="429">
        <v>834</v>
      </c>
      <c r="D18" s="429">
        <v>40672</v>
      </c>
      <c r="E18" s="429">
        <v>235</v>
      </c>
      <c r="F18" s="429">
        <f t="shared" si="0"/>
        <v>9557920</v>
      </c>
      <c r="G18" s="429">
        <v>819</v>
      </c>
      <c r="H18" s="506">
        <f t="shared" si="1"/>
        <v>8516664</v>
      </c>
      <c r="I18" s="506">
        <v>234</v>
      </c>
      <c r="J18" s="506">
        <v>36396</v>
      </c>
    </row>
    <row r="19" spans="1:10" ht="15.75">
      <c r="A19" s="418">
        <v>8</v>
      </c>
      <c r="B19" s="423" t="s">
        <v>873</v>
      </c>
      <c r="C19" s="429">
        <v>1200</v>
      </c>
      <c r="D19" s="429">
        <v>54916</v>
      </c>
      <c r="E19" s="429">
        <v>235</v>
      </c>
      <c r="F19" s="429">
        <f t="shared" si="0"/>
        <v>12905260</v>
      </c>
      <c r="G19" s="429">
        <v>1192</v>
      </c>
      <c r="H19" s="506">
        <f t="shared" si="1"/>
        <v>12890455</v>
      </c>
      <c r="I19" s="506">
        <v>235</v>
      </c>
      <c r="J19" s="506">
        <v>54853</v>
      </c>
    </row>
    <row r="20" spans="1:10" ht="15.75">
      <c r="A20" s="418">
        <v>9</v>
      </c>
      <c r="B20" s="423" t="s">
        <v>874</v>
      </c>
      <c r="C20" s="429">
        <v>947</v>
      </c>
      <c r="D20" s="429">
        <v>50741</v>
      </c>
      <c r="E20" s="429">
        <v>235</v>
      </c>
      <c r="F20" s="429">
        <f t="shared" si="0"/>
        <v>11924135</v>
      </c>
      <c r="G20" s="429">
        <v>934</v>
      </c>
      <c r="H20" s="506">
        <f t="shared" si="1"/>
        <v>10702364</v>
      </c>
      <c r="I20" s="506">
        <v>236</v>
      </c>
      <c r="J20" s="506">
        <v>45349</v>
      </c>
    </row>
    <row r="21" spans="1:10" ht="15.75">
      <c r="A21" s="418">
        <v>10</v>
      </c>
      <c r="B21" s="423" t="s">
        <v>875</v>
      </c>
      <c r="C21" s="429">
        <v>1320</v>
      </c>
      <c r="D21" s="429">
        <v>62531</v>
      </c>
      <c r="E21" s="429">
        <v>235</v>
      </c>
      <c r="F21" s="429">
        <f t="shared" si="0"/>
        <v>14694785</v>
      </c>
      <c r="G21" s="429">
        <v>1300</v>
      </c>
      <c r="H21" s="506">
        <f t="shared" si="1"/>
        <v>13373145</v>
      </c>
      <c r="I21" s="506">
        <v>235</v>
      </c>
      <c r="J21" s="506">
        <v>56907</v>
      </c>
    </row>
    <row r="22" spans="1:10" ht="15.75">
      <c r="A22" s="418">
        <v>11</v>
      </c>
      <c r="B22" s="423" t="s">
        <v>876</v>
      </c>
      <c r="C22" s="429">
        <v>728</v>
      </c>
      <c r="D22" s="429">
        <v>46159</v>
      </c>
      <c r="E22" s="429">
        <v>235</v>
      </c>
      <c r="F22" s="429">
        <f t="shared" si="0"/>
        <v>10847365</v>
      </c>
      <c r="G22" s="429">
        <v>729</v>
      </c>
      <c r="H22" s="506">
        <f t="shared" si="1"/>
        <v>10004553</v>
      </c>
      <c r="I22" s="506">
        <v>243</v>
      </c>
      <c r="J22" s="506">
        <v>41171</v>
      </c>
    </row>
    <row r="23" spans="1:10" ht="15.75">
      <c r="A23" s="418">
        <v>12</v>
      </c>
      <c r="B23" s="423" t="s">
        <v>877</v>
      </c>
      <c r="C23" s="429">
        <v>961</v>
      </c>
      <c r="D23" s="429">
        <v>119846</v>
      </c>
      <c r="E23" s="429">
        <v>235</v>
      </c>
      <c r="F23" s="429">
        <f t="shared" si="0"/>
        <v>28163810</v>
      </c>
      <c r="G23" s="429">
        <v>960</v>
      </c>
      <c r="H23" s="506">
        <f t="shared" si="1"/>
        <v>25493740</v>
      </c>
      <c r="I23" s="506">
        <v>235</v>
      </c>
      <c r="J23" s="506">
        <v>108484</v>
      </c>
    </row>
    <row r="24" spans="1:10" ht="15.75">
      <c r="A24" s="418">
        <v>13</v>
      </c>
      <c r="B24" s="423" t="s">
        <v>878</v>
      </c>
      <c r="C24" s="429">
        <v>838</v>
      </c>
      <c r="D24" s="429">
        <v>64504</v>
      </c>
      <c r="E24" s="429">
        <v>235</v>
      </c>
      <c r="F24" s="429">
        <f t="shared" si="0"/>
        <v>15158440</v>
      </c>
      <c r="G24" s="429">
        <v>818</v>
      </c>
      <c r="H24" s="506">
        <f t="shared" si="1"/>
        <v>13317319</v>
      </c>
      <c r="I24" s="506">
        <v>239</v>
      </c>
      <c r="J24" s="506">
        <v>55721</v>
      </c>
    </row>
    <row r="25" spans="1:10" ht="15.75">
      <c r="A25" s="418">
        <v>14</v>
      </c>
      <c r="B25" s="423" t="s">
        <v>879</v>
      </c>
      <c r="C25" s="429">
        <v>362</v>
      </c>
      <c r="D25" s="429">
        <v>43446</v>
      </c>
      <c r="E25" s="429">
        <v>235</v>
      </c>
      <c r="F25" s="429">
        <f t="shared" si="0"/>
        <v>10209810</v>
      </c>
      <c r="G25" s="429">
        <v>350</v>
      </c>
      <c r="H25" s="506">
        <f t="shared" si="1"/>
        <v>9521520</v>
      </c>
      <c r="I25" s="506">
        <v>240</v>
      </c>
      <c r="J25" s="506">
        <v>39673</v>
      </c>
    </row>
    <row r="26" spans="1:10" ht="15.75">
      <c r="A26" s="418">
        <v>15</v>
      </c>
      <c r="B26" s="423" t="s">
        <v>880</v>
      </c>
      <c r="C26" s="429">
        <v>136</v>
      </c>
      <c r="D26" s="429">
        <v>17879</v>
      </c>
      <c r="E26" s="429">
        <v>235</v>
      </c>
      <c r="F26" s="429">
        <f t="shared" si="0"/>
        <v>4201565</v>
      </c>
      <c r="G26" s="429">
        <v>134</v>
      </c>
      <c r="H26" s="506">
        <f t="shared" si="1"/>
        <v>4027122</v>
      </c>
      <c r="I26" s="506">
        <v>242</v>
      </c>
      <c r="J26" s="506">
        <v>16641</v>
      </c>
    </row>
    <row r="27" spans="1:10" ht="15.75">
      <c r="A27" s="418">
        <v>16</v>
      </c>
      <c r="B27" s="423" t="s">
        <v>881</v>
      </c>
      <c r="C27" s="429">
        <v>1314</v>
      </c>
      <c r="D27" s="429">
        <v>65824</v>
      </c>
      <c r="E27" s="429">
        <v>235</v>
      </c>
      <c r="F27" s="429">
        <f t="shared" si="0"/>
        <v>15468640</v>
      </c>
      <c r="G27" s="429">
        <v>1297</v>
      </c>
      <c r="H27" s="506">
        <f t="shared" si="1"/>
        <v>13819232</v>
      </c>
      <c r="I27" s="506">
        <v>238</v>
      </c>
      <c r="J27" s="506">
        <v>58064</v>
      </c>
    </row>
    <row r="28" spans="1:10" ht="15.75">
      <c r="A28" s="418">
        <v>17</v>
      </c>
      <c r="B28" s="423" t="s">
        <v>882</v>
      </c>
      <c r="C28" s="429">
        <v>722</v>
      </c>
      <c r="D28" s="429">
        <v>45631</v>
      </c>
      <c r="E28" s="429">
        <v>235</v>
      </c>
      <c r="F28" s="429">
        <f t="shared" si="0"/>
        <v>10723285</v>
      </c>
      <c r="G28" s="429">
        <v>711</v>
      </c>
      <c r="H28" s="506">
        <f t="shared" si="1"/>
        <v>9757435</v>
      </c>
      <c r="I28" s="506">
        <v>235</v>
      </c>
      <c r="J28" s="506">
        <v>41521</v>
      </c>
    </row>
    <row r="29" spans="1:10" ht="15.75">
      <c r="A29" s="424">
        <v>18</v>
      </c>
      <c r="B29" s="425" t="s">
        <v>883</v>
      </c>
      <c r="C29" s="429">
        <v>272</v>
      </c>
      <c r="D29" s="429">
        <v>69041</v>
      </c>
      <c r="E29" s="429">
        <v>235</v>
      </c>
      <c r="F29" s="429">
        <f t="shared" si="0"/>
        <v>16224635</v>
      </c>
      <c r="G29" s="429">
        <v>270</v>
      </c>
      <c r="H29" s="506">
        <f t="shared" si="1"/>
        <v>15819360</v>
      </c>
      <c r="I29" s="506">
        <v>240</v>
      </c>
      <c r="J29" s="506">
        <v>65914</v>
      </c>
    </row>
    <row r="30" spans="1:10" ht="15.75">
      <c r="A30" s="418">
        <v>19</v>
      </c>
      <c r="B30" s="423" t="s">
        <v>884</v>
      </c>
      <c r="C30" s="429">
        <v>257</v>
      </c>
      <c r="D30" s="429">
        <v>38350</v>
      </c>
      <c r="E30" s="429">
        <v>235</v>
      </c>
      <c r="F30" s="429">
        <f t="shared" si="0"/>
        <v>9012250</v>
      </c>
      <c r="G30" s="429">
        <v>246</v>
      </c>
      <c r="H30" s="506">
        <f t="shared" si="1"/>
        <v>9091321</v>
      </c>
      <c r="I30" s="506">
        <v>239</v>
      </c>
      <c r="J30" s="506">
        <v>38039</v>
      </c>
    </row>
    <row r="31" spans="1:10" ht="15.75">
      <c r="A31" s="424">
        <v>20</v>
      </c>
      <c r="B31" s="425" t="s">
        <v>885</v>
      </c>
      <c r="C31" s="429">
        <v>227</v>
      </c>
      <c r="D31" s="429">
        <v>78761</v>
      </c>
      <c r="E31" s="429">
        <v>235</v>
      </c>
      <c r="F31" s="429">
        <f t="shared" si="0"/>
        <v>18508835</v>
      </c>
      <c r="G31" s="429">
        <v>228</v>
      </c>
      <c r="H31" s="506">
        <f t="shared" si="1"/>
        <v>19257310</v>
      </c>
      <c r="I31" s="506">
        <v>235</v>
      </c>
      <c r="J31" s="506">
        <v>81946</v>
      </c>
    </row>
    <row r="32" spans="1:10" ht="15.75">
      <c r="A32" s="418">
        <v>21</v>
      </c>
      <c r="B32" s="423" t="s">
        <v>886</v>
      </c>
      <c r="C32" s="429">
        <v>470</v>
      </c>
      <c r="D32" s="429">
        <v>23605</v>
      </c>
      <c r="E32" s="429">
        <v>235</v>
      </c>
      <c r="F32" s="429">
        <f t="shared" si="0"/>
        <v>5547175</v>
      </c>
      <c r="G32" s="429">
        <v>464</v>
      </c>
      <c r="H32" s="506">
        <f t="shared" si="1"/>
        <v>6885265</v>
      </c>
      <c r="I32" s="506">
        <v>235</v>
      </c>
      <c r="J32" s="506">
        <v>29299</v>
      </c>
    </row>
    <row r="33" spans="1:10" ht="16.5" customHeight="1">
      <c r="A33" s="418">
        <v>22</v>
      </c>
      <c r="B33" s="423" t="s">
        <v>887</v>
      </c>
      <c r="C33" s="429">
        <v>625</v>
      </c>
      <c r="D33" s="429">
        <v>47188</v>
      </c>
      <c r="E33" s="429">
        <v>235</v>
      </c>
      <c r="F33" s="429">
        <f t="shared" si="0"/>
        <v>11089180</v>
      </c>
      <c r="G33" s="429">
        <v>622</v>
      </c>
      <c r="H33" s="506">
        <f t="shared" si="1"/>
        <v>9805610</v>
      </c>
      <c r="I33" s="506">
        <v>235</v>
      </c>
      <c r="J33" s="506">
        <v>41726</v>
      </c>
    </row>
    <row r="34" spans="1:10" ht="15.75">
      <c r="A34" s="418">
        <v>23</v>
      </c>
      <c r="B34" s="423" t="s">
        <v>888</v>
      </c>
      <c r="C34" s="429">
        <v>464</v>
      </c>
      <c r="D34" s="429">
        <v>101969</v>
      </c>
      <c r="E34" s="429">
        <v>235</v>
      </c>
      <c r="F34" s="429">
        <f t="shared" si="0"/>
        <v>23962715</v>
      </c>
      <c r="G34" s="429">
        <v>461</v>
      </c>
      <c r="H34" s="506">
        <f t="shared" si="1"/>
        <v>23579195</v>
      </c>
      <c r="I34" s="506">
        <v>235</v>
      </c>
      <c r="J34" s="506">
        <v>100337</v>
      </c>
    </row>
    <row r="35" spans="1:10" ht="15.75">
      <c r="A35" s="418">
        <v>24</v>
      </c>
      <c r="B35" s="423" t="s">
        <v>889</v>
      </c>
      <c r="C35" s="429">
        <v>191</v>
      </c>
      <c r="D35" s="429">
        <v>69451</v>
      </c>
      <c r="E35" s="429">
        <v>235</v>
      </c>
      <c r="F35" s="429">
        <f t="shared" si="0"/>
        <v>16320985</v>
      </c>
      <c r="G35" s="429">
        <v>192</v>
      </c>
      <c r="H35" s="506">
        <f t="shared" si="1"/>
        <v>16089200</v>
      </c>
      <c r="I35" s="506">
        <v>232</v>
      </c>
      <c r="J35" s="506">
        <v>69350</v>
      </c>
    </row>
    <row r="36" spans="1:10" ht="15.75">
      <c r="A36" s="418">
        <v>25</v>
      </c>
      <c r="B36" s="423" t="s">
        <v>890</v>
      </c>
      <c r="C36" s="429">
        <v>565</v>
      </c>
      <c r="D36" s="429">
        <v>122250</v>
      </c>
      <c r="E36" s="429">
        <v>235</v>
      </c>
      <c r="F36" s="429">
        <f t="shared" si="0"/>
        <v>28728750</v>
      </c>
      <c r="G36" s="429">
        <v>550</v>
      </c>
      <c r="H36" s="506">
        <f t="shared" si="1"/>
        <v>29574985</v>
      </c>
      <c r="I36" s="506">
        <v>235</v>
      </c>
      <c r="J36" s="506">
        <v>125851</v>
      </c>
    </row>
    <row r="37" spans="1:10" ht="15.75">
      <c r="A37" s="418">
        <v>26</v>
      </c>
      <c r="B37" s="423" t="s">
        <v>891</v>
      </c>
      <c r="C37" s="429">
        <v>767</v>
      </c>
      <c r="D37" s="429">
        <v>163251</v>
      </c>
      <c r="E37" s="429">
        <v>235</v>
      </c>
      <c r="F37" s="429">
        <f t="shared" si="0"/>
        <v>38363985</v>
      </c>
      <c r="G37" s="429">
        <v>757</v>
      </c>
      <c r="H37" s="506">
        <f t="shared" si="1"/>
        <v>40533858</v>
      </c>
      <c r="I37" s="506">
        <v>243</v>
      </c>
      <c r="J37" s="506">
        <v>166806</v>
      </c>
    </row>
    <row r="38" spans="1:10" ht="15.75">
      <c r="A38" s="418">
        <v>27</v>
      </c>
      <c r="B38" s="423" t="s">
        <v>892</v>
      </c>
      <c r="C38" s="429">
        <v>481</v>
      </c>
      <c r="D38" s="429">
        <v>136421</v>
      </c>
      <c r="E38" s="429">
        <v>235</v>
      </c>
      <c r="F38" s="429">
        <f t="shared" si="0"/>
        <v>32058935</v>
      </c>
      <c r="G38" s="429">
        <v>471</v>
      </c>
      <c r="H38" s="506">
        <f t="shared" si="1"/>
        <v>33784047</v>
      </c>
      <c r="I38" s="506">
        <v>243</v>
      </c>
      <c r="J38" s="506">
        <v>139029</v>
      </c>
    </row>
    <row r="39" spans="1:10" ht="15.75">
      <c r="A39" s="418">
        <v>28</v>
      </c>
      <c r="B39" s="423" t="s">
        <v>893</v>
      </c>
      <c r="C39" s="429">
        <v>877</v>
      </c>
      <c r="D39" s="429">
        <v>159001</v>
      </c>
      <c r="E39" s="429">
        <v>235</v>
      </c>
      <c r="F39" s="429">
        <f t="shared" si="0"/>
        <v>37365235</v>
      </c>
      <c r="G39" s="429">
        <v>865</v>
      </c>
      <c r="H39" s="506">
        <f t="shared" si="1"/>
        <v>37507952</v>
      </c>
      <c r="I39" s="506">
        <v>236</v>
      </c>
      <c r="J39" s="506">
        <v>158932</v>
      </c>
    </row>
    <row r="40" spans="1:10" ht="15.75">
      <c r="A40" s="418">
        <v>29</v>
      </c>
      <c r="B40" s="423" t="s">
        <v>894</v>
      </c>
      <c r="C40" s="429">
        <v>556</v>
      </c>
      <c r="D40" s="429">
        <v>102716</v>
      </c>
      <c r="E40" s="429">
        <v>235</v>
      </c>
      <c r="F40" s="429">
        <f t="shared" si="0"/>
        <v>24138260</v>
      </c>
      <c r="G40" s="429">
        <v>540</v>
      </c>
      <c r="H40" s="506">
        <f t="shared" si="1"/>
        <v>22438878</v>
      </c>
      <c r="I40" s="506">
        <v>238</v>
      </c>
      <c r="J40" s="506">
        <v>94281</v>
      </c>
    </row>
    <row r="41" spans="1:10" ht="15.75">
      <c r="A41" s="418">
        <v>30</v>
      </c>
      <c r="B41" s="423" t="s">
        <v>895</v>
      </c>
      <c r="C41" s="429">
        <v>528</v>
      </c>
      <c r="D41" s="429">
        <v>136561</v>
      </c>
      <c r="E41" s="429">
        <v>235</v>
      </c>
      <c r="F41" s="429">
        <f t="shared" si="0"/>
        <v>32091835</v>
      </c>
      <c r="G41" s="429">
        <v>522</v>
      </c>
      <c r="H41" s="506">
        <f t="shared" si="1"/>
        <v>31227270</v>
      </c>
      <c r="I41" s="506">
        <v>235</v>
      </c>
      <c r="J41" s="506">
        <v>132882</v>
      </c>
    </row>
    <row r="42" spans="1:10" ht="15.75">
      <c r="A42" s="418">
        <v>31</v>
      </c>
      <c r="B42" s="423" t="s">
        <v>896</v>
      </c>
      <c r="C42" s="429">
        <v>801</v>
      </c>
      <c r="D42" s="429">
        <v>185178</v>
      </c>
      <c r="E42" s="429">
        <v>235</v>
      </c>
      <c r="F42" s="429">
        <f t="shared" si="0"/>
        <v>43516830</v>
      </c>
      <c r="G42" s="429">
        <v>790</v>
      </c>
      <c r="H42" s="506">
        <f t="shared" si="1"/>
        <v>39733911</v>
      </c>
      <c r="I42" s="506">
        <v>241</v>
      </c>
      <c r="J42" s="506">
        <v>164871</v>
      </c>
    </row>
    <row r="43" spans="1:10" ht="15.75">
      <c r="A43" s="418">
        <v>32</v>
      </c>
      <c r="B43" s="423" t="s">
        <v>897</v>
      </c>
      <c r="C43" s="429">
        <v>391</v>
      </c>
      <c r="D43" s="429">
        <v>90621</v>
      </c>
      <c r="E43" s="429">
        <v>235</v>
      </c>
      <c r="F43" s="429">
        <f t="shared" si="0"/>
        <v>21295935</v>
      </c>
      <c r="G43" s="429">
        <v>386</v>
      </c>
      <c r="H43" s="506">
        <f t="shared" si="1"/>
        <v>21943143</v>
      </c>
      <c r="I43" s="506">
        <v>243</v>
      </c>
      <c r="J43" s="506">
        <v>90301</v>
      </c>
    </row>
    <row r="44" spans="1:10" ht="15.75">
      <c r="A44" s="418">
        <v>33</v>
      </c>
      <c r="B44" s="423" t="s">
        <v>898</v>
      </c>
      <c r="C44" s="431">
        <v>693</v>
      </c>
      <c r="D44" s="431">
        <v>145375</v>
      </c>
      <c r="E44" s="429">
        <v>235</v>
      </c>
      <c r="F44" s="429">
        <f t="shared" si="0"/>
        <v>34163125</v>
      </c>
      <c r="G44" s="431">
        <v>686</v>
      </c>
      <c r="H44" s="506">
        <f t="shared" si="1"/>
        <v>33647535</v>
      </c>
      <c r="I44" s="506">
        <v>235</v>
      </c>
      <c r="J44" s="506">
        <v>143181</v>
      </c>
    </row>
    <row r="45" spans="1:10" ht="15.75">
      <c r="A45" s="418">
        <v>34</v>
      </c>
      <c r="B45" s="423" t="s">
        <v>899</v>
      </c>
      <c r="C45" s="431">
        <v>467</v>
      </c>
      <c r="D45" s="431">
        <v>102276</v>
      </c>
      <c r="E45" s="429">
        <v>235</v>
      </c>
      <c r="F45" s="429">
        <f t="shared" si="0"/>
        <v>24034860</v>
      </c>
      <c r="G45" s="431">
        <v>464</v>
      </c>
      <c r="H45" s="506">
        <f t="shared" si="1"/>
        <v>22156270</v>
      </c>
      <c r="I45" s="506">
        <v>235</v>
      </c>
      <c r="J45" s="506">
        <v>94282</v>
      </c>
    </row>
    <row r="46" spans="1:10" ht="15.75">
      <c r="A46" s="1064" t="s">
        <v>900</v>
      </c>
      <c r="B46" s="1065"/>
      <c r="C46" s="432">
        <v>21758</v>
      </c>
      <c r="D46" s="432">
        <v>2807329</v>
      </c>
      <c r="E46" s="430">
        <v>235</v>
      </c>
      <c r="F46" s="430">
        <f t="shared" si="0"/>
        <v>659722315</v>
      </c>
      <c r="G46" s="432">
        <v>21457</v>
      </c>
      <c r="H46" s="507">
        <f>J46*I46</f>
        <v>636549435</v>
      </c>
      <c r="I46" s="507">
        <v>235</v>
      </c>
      <c r="J46" s="507">
        <f>SUM(J12:J45)</f>
        <v>2708721</v>
      </c>
    </row>
    <row r="47" spans="1:10" ht="15.75">
      <c r="A47" s="426"/>
      <c r="B47" s="86"/>
      <c r="C47" s="86"/>
      <c r="D47" s="420"/>
      <c r="E47" s="420"/>
      <c r="F47" s="420"/>
      <c r="G47" s="420"/>
      <c r="H47" s="420"/>
      <c r="I47" s="420"/>
      <c r="J47" s="420"/>
    </row>
    <row r="48" spans="1:10" ht="15.75">
      <c r="A48" s="426"/>
      <c r="B48" s="86"/>
      <c r="C48" s="86"/>
      <c r="D48" s="420">
        <f>D46*0.0001*235</f>
        <v>65972.23150000001</v>
      </c>
      <c r="E48" s="420"/>
      <c r="F48" s="420"/>
      <c r="G48" s="420"/>
      <c r="H48" s="420"/>
      <c r="I48" s="420"/>
      <c r="J48" s="420"/>
    </row>
    <row r="49" spans="1:10" ht="15.75" customHeight="1">
      <c r="A49" s="12" t="s">
        <v>1121</v>
      </c>
      <c r="B49" s="11"/>
      <c r="C49" s="11"/>
      <c r="D49" s="11"/>
      <c r="E49" s="11"/>
      <c r="F49" s="11"/>
      <c r="G49" s="11"/>
      <c r="I49" s="1082" t="s">
        <v>12</v>
      </c>
      <c r="J49" s="1082"/>
    </row>
    <row r="50" spans="2:10" ht="12.75" customHeight="1">
      <c r="B50" s="387"/>
      <c r="C50" s="387"/>
      <c r="D50" s="387"/>
      <c r="E50" s="387"/>
      <c r="F50" s="387"/>
      <c r="G50" s="387"/>
      <c r="H50" s="387"/>
      <c r="I50" s="1082" t="s">
        <v>13</v>
      </c>
      <c r="J50" s="1082"/>
    </row>
    <row r="51" spans="1:10" ht="18.75" customHeight="1">
      <c r="A51" s="1109" t="s">
        <v>19</v>
      </c>
      <c r="B51" s="1109"/>
      <c r="C51" s="1109"/>
      <c r="D51" s="1109"/>
      <c r="E51" s="1109"/>
      <c r="F51" s="1109"/>
      <c r="G51" s="1109"/>
      <c r="H51" s="1109"/>
      <c r="I51" s="1109"/>
      <c r="J51" s="1109"/>
    </row>
    <row r="52" spans="1:10" ht="15.75">
      <c r="A52" s="11"/>
      <c r="B52" s="11"/>
      <c r="C52" s="11"/>
      <c r="E52" s="11"/>
      <c r="H52" s="996" t="s">
        <v>83</v>
      </c>
      <c r="I52" s="996"/>
      <c r="J52" s="996"/>
    </row>
    <row r="56" spans="1:10" ht="15">
      <c r="A56" s="1108"/>
      <c r="B56" s="1108"/>
      <c r="C56" s="1108"/>
      <c r="D56" s="1108"/>
      <c r="E56" s="1108"/>
      <c r="F56" s="1108"/>
      <c r="G56" s="1108"/>
      <c r="H56" s="1108"/>
      <c r="I56" s="1108"/>
      <c r="J56" s="1108"/>
    </row>
    <row r="58" spans="1:10" ht="15">
      <c r="A58" s="1108"/>
      <c r="B58" s="1108"/>
      <c r="C58" s="1108"/>
      <c r="D58" s="1108"/>
      <c r="E58" s="1108"/>
      <c r="F58" s="1108"/>
      <c r="G58" s="1108"/>
      <c r="H58" s="1108"/>
      <c r="I58" s="1108"/>
      <c r="J58" s="1108"/>
    </row>
  </sheetData>
  <sheetProtection/>
  <mergeCells count="17">
    <mergeCell ref="E1:I1"/>
    <mergeCell ref="A2:J2"/>
    <mergeCell ref="A3:J3"/>
    <mergeCell ref="G9:J9"/>
    <mergeCell ref="C9:F9"/>
    <mergeCell ref="H8:J8"/>
    <mergeCell ref="A5:J5"/>
    <mergeCell ref="A9:A10"/>
    <mergeCell ref="B9:B10"/>
    <mergeCell ref="A8:B8"/>
    <mergeCell ref="A46:B46"/>
    <mergeCell ref="I49:J49"/>
    <mergeCell ref="H52:J52"/>
    <mergeCell ref="A58:J58"/>
    <mergeCell ref="A56:J56"/>
    <mergeCell ref="A51:J51"/>
    <mergeCell ref="I50:J50"/>
  </mergeCells>
  <printOptions horizontalCentered="1"/>
  <pageMargins left="0.7086614173228347" right="0.7086614173228347" top="0.25" bottom="0" header="0.2" footer="0.12"/>
  <pageSetup fitToHeight="1" fitToWidth="1"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P59"/>
  <sheetViews>
    <sheetView zoomScale="120" zoomScaleNormal="120" zoomScaleSheetLayoutView="90" zoomScalePageLayoutView="0" workbookViewId="0" topLeftCell="B33">
      <selection activeCell="I50" sqref="I50:J50"/>
    </sheetView>
  </sheetViews>
  <sheetFormatPr defaultColWidth="9.140625" defaultRowHeight="12.75"/>
  <cols>
    <col min="1" max="1" width="5.00390625" style="414" customWidth="1"/>
    <col min="2" max="2" width="24.28125" style="414" customWidth="1"/>
    <col min="3" max="3" width="11.00390625" style="414" customWidth="1"/>
    <col min="4" max="4" width="10.00390625" style="414" customWidth="1"/>
    <col min="5" max="5" width="20.57421875" style="414" customWidth="1"/>
    <col min="6" max="6" width="18.00390625" style="414" customWidth="1"/>
    <col min="7" max="7" width="13.28125" style="414" customWidth="1"/>
    <col min="8" max="8" width="14.7109375" style="414" customWidth="1"/>
    <col min="9" max="9" width="16.7109375" style="414" customWidth="1"/>
    <col min="10" max="10" width="24.28125" style="414" customWidth="1"/>
    <col min="11" max="11" width="12.28125" style="414" customWidth="1"/>
    <col min="12" max="16384" width="9.140625" style="414" customWidth="1"/>
  </cols>
  <sheetData>
    <row r="1" spans="5:10" ht="15.75">
      <c r="E1" s="996"/>
      <c r="F1" s="996"/>
      <c r="G1" s="996"/>
      <c r="H1" s="996"/>
      <c r="I1" s="996"/>
      <c r="J1" s="389" t="s">
        <v>376</v>
      </c>
    </row>
    <row r="2" spans="1:10" ht="15">
      <c r="A2" s="1078" t="s">
        <v>0</v>
      </c>
      <c r="B2" s="1078"/>
      <c r="C2" s="1078"/>
      <c r="D2" s="1078"/>
      <c r="E2" s="1078"/>
      <c r="F2" s="1078"/>
      <c r="G2" s="1078"/>
      <c r="H2" s="1078"/>
      <c r="I2" s="1078"/>
      <c r="J2" s="1078"/>
    </row>
    <row r="3" spans="1:10" ht="15.75">
      <c r="A3" s="996" t="s">
        <v>656</v>
      </c>
      <c r="B3" s="996"/>
      <c r="C3" s="996"/>
      <c r="D3" s="996"/>
      <c r="E3" s="996"/>
      <c r="F3" s="996"/>
      <c r="G3" s="996"/>
      <c r="H3" s="996"/>
      <c r="I3" s="996"/>
      <c r="J3" s="996"/>
    </row>
    <row r="4" ht="14.25" customHeight="1"/>
    <row r="5" spans="1:10" ht="15.75">
      <c r="A5" s="1104" t="s">
        <v>700</v>
      </c>
      <c r="B5" s="1104"/>
      <c r="C5" s="1104"/>
      <c r="D5" s="1104"/>
      <c r="E5" s="1104"/>
      <c r="F5" s="1104"/>
      <c r="G5" s="1104"/>
      <c r="H5" s="1104"/>
      <c r="I5" s="1104"/>
      <c r="J5" s="1104"/>
    </row>
    <row r="6" spans="1:10" ht="13.5" customHeight="1">
      <c r="A6" s="22"/>
      <c r="B6" s="22"/>
      <c r="C6" s="22"/>
      <c r="D6" s="22"/>
      <c r="E6" s="22"/>
      <c r="F6" s="22"/>
      <c r="G6" s="22"/>
      <c r="H6" s="22"/>
      <c r="I6" s="22"/>
      <c r="J6" s="22"/>
    </row>
    <row r="7" ht="0.75" customHeight="1"/>
    <row r="8" spans="1:10" ht="15.75">
      <c r="A8" s="1069" t="s">
        <v>936</v>
      </c>
      <c r="B8" s="1069"/>
      <c r="C8" s="237"/>
      <c r="H8" s="1063" t="s">
        <v>827</v>
      </c>
      <c r="I8" s="1063"/>
      <c r="J8" s="1063"/>
    </row>
    <row r="9" spans="1:16" ht="15.75">
      <c r="A9" s="1077" t="s">
        <v>917</v>
      </c>
      <c r="B9" s="1077" t="s">
        <v>3</v>
      </c>
      <c r="C9" s="1074" t="s">
        <v>669</v>
      </c>
      <c r="D9" s="1076"/>
      <c r="E9" s="1076"/>
      <c r="F9" s="1101"/>
      <c r="G9" s="1074" t="s">
        <v>104</v>
      </c>
      <c r="H9" s="1076"/>
      <c r="I9" s="1076"/>
      <c r="J9" s="1101"/>
      <c r="O9" s="308"/>
      <c r="P9" s="420"/>
    </row>
    <row r="10" spans="1:10" ht="63">
      <c r="A10" s="1077"/>
      <c r="B10" s="1077"/>
      <c r="C10" s="418" t="s">
        <v>188</v>
      </c>
      <c r="D10" s="418" t="s">
        <v>16</v>
      </c>
      <c r="E10" s="419" t="s">
        <v>844</v>
      </c>
      <c r="F10" s="419" t="s">
        <v>206</v>
      </c>
      <c r="G10" s="418" t="s">
        <v>188</v>
      </c>
      <c r="H10" s="504" t="s">
        <v>17</v>
      </c>
      <c r="I10" s="505" t="s">
        <v>114</v>
      </c>
      <c r="J10" s="418" t="s">
        <v>207</v>
      </c>
    </row>
    <row r="11" spans="1:10" s="512" customFormat="1" ht="12.75">
      <c r="A11" s="47">
        <v>1</v>
      </c>
      <c r="B11" s="47">
        <v>2</v>
      </c>
      <c r="C11" s="47">
        <v>3</v>
      </c>
      <c r="D11" s="47">
        <v>4</v>
      </c>
      <c r="E11" s="47">
        <v>5</v>
      </c>
      <c r="F11" s="510">
        <v>6</v>
      </c>
      <c r="G11" s="47">
        <v>7</v>
      </c>
      <c r="H11" s="511">
        <v>8</v>
      </c>
      <c r="I11" s="47">
        <v>9</v>
      </c>
      <c r="J11" s="47">
        <v>10</v>
      </c>
    </row>
    <row r="12" spans="1:11" ht="15.75">
      <c r="A12" s="513">
        <v>1</v>
      </c>
      <c r="B12" s="514" t="s">
        <v>866</v>
      </c>
      <c r="C12" s="479">
        <v>629</v>
      </c>
      <c r="D12" s="479">
        <v>37032</v>
      </c>
      <c r="E12" s="479">
        <v>235</v>
      </c>
      <c r="F12" s="522">
        <f>D12*E12</f>
        <v>8702520</v>
      </c>
      <c r="G12" s="479">
        <v>613</v>
      </c>
      <c r="H12" s="506">
        <f>J12*I12</f>
        <v>8264245</v>
      </c>
      <c r="I12" s="506">
        <v>235</v>
      </c>
      <c r="J12" s="506">
        <v>35167</v>
      </c>
      <c r="K12" s="490"/>
    </row>
    <row r="13" spans="1:10" ht="15.75">
      <c r="A13" s="513">
        <v>2</v>
      </c>
      <c r="B13" s="514" t="s">
        <v>867</v>
      </c>
      <c r="C13" s="479">
        <v>891</v>
      </c>
      <c r="D13" s="479">
        <v>49687</v>
      </c>
      <c r="E13" s="479">
        <v>235</v>
      </c>
      <c r="F13" s="522">
        <f aca="true" t="shared" si="0" ref="F13:F46">D13*E13</f>
        <v>11676445</v>
      </c>
      <c r="G13" s="479">
        <v>877</v>
      </c>
      <c r="H13" s="506">
        <f aca="true" t="shared" si="1" ref="H13:H46">J13*I13</f>
        <v>11682000</v>
      </c>
      <c r="I13" s="506">
        <v>240</v>
      </c>
      <c r="J13" s="506">
        <v>48675</v>
      </c>
    </row>
    <row r="14" spans="1:10" ht="15.75">
      <c r="A14" s="513">
        <v>3</v>
      </c>
      <c r="B14" s="514" t="s">
        <v>868</v>
      </c>
      <c r="C14" s="479">
        <v>1208</v>
      </c>
      <c r="D14" s="479">
        <v>53752</v>
      </c>
      <c r="E14" s="479">
        <v>235</v>
      </c>
      <c r="F14" s="522">
        <f t="shared" si="0"/>
        <v>12631720</v>
      </c>
      <c r="G14" s="479">
        <v>1216</v>
      </c>
      <c r="H14" s="506">
        <f t="shared" si="1"/>
        <v>12703554</v>
      </c>
      <c r="I14" s="506">
        <v>243</v>
      </c>
      <c r="J14" s="506">
        <v>52278</v>
      </c>
    </row>
    <row r="15" spans="1:10" ht="15.75">
      <c r="A15" s="513">
        <v>4</v>
      </c>
      <c r="B15" s="514" t="s">
        <v>869</v>
      </c>
      <c r="C15" s="479">
        <v>1205</v>
      </c>
      <c r="D15" s="479">
        <v>56321</v>
      </c>
      <c r="E15" s="479">
        <v>235</v>
      </c>
      <c r="F15" s="522">
        <f t="shared" si="0"/>
        <v>13235435</v>
      </c>
      <c r="G15" s="479">
        <v>1210</v>
      </c>
      <c r="H15" s="506">
        <f t="shared" si="1"/>
        <v>12702455</v>
      </c>
      <c r="I15" s="506">
        <v>235</v>
      </c>
      <c r="J15" s="506">
        <v>54053</v>
      </c>
    </row>
    <row r="16" spans="1:10" ht="15.75">
      <c r="A16" s="513">
        <v>5</v>
      </c>
      <c r="B16" s="514" t="s">
        <v>870</v>
      </c>
      <c r="C16" s="479">
        <v>1362</v>
      </c>
      <c r="D16" s="479">
        <v>47502</v>
      </c>
      <c r="E16" s="479">
        <v>235</v>
      </c>
      <c r="F16" s="522">
        <f t="shared" si="0"/>
        <v>11162970</v>
      </c>
      <c r="G16" s="479">
        <v>1345</v>
      </c>
      <c r="H16" s="506">
        <f t="shared" si="1"/>
        <v>10605080</v>
      </c>
      <c r="I16" s="506">
        <v>235</v>
      </c>
      <c r="J16" s="506">
        <v>45128</v>
      </c>
    </row>
    <row r="17" spans="1:10" ht="15.75">
      <c r="A17" s="513">
        <v>6</v>
      </c>
      <c r="B17" s="514" t="s">
        <v>871</v>
      </c>
      <c r="C17" s="479">
        <v>564</v>
      </c>
      <c r="D17" s="479">
        <v>23737</v>
      </c>
      <c r="E17" s="479">
        <v>235</v>
      </c>
      <c r="F17" s="522">
        <f t="shared" si="0"/>
        <v>5578195</v>
      </c>
      <c r="G17" s="479">
        <v>560</v>
      </c>
      <c r="H17" s="506">
        <f t="shared" si="1"/>
        <v>5155900</v>
      </c>
      <c r="I17" s="506">
        <v>235</v>
      </c>
      <c r="J17" s="506">
        <v>21940</v>
      </c>
    </row>
    <row r="18" spans="1:10" ht="15.75">
      <c r="A18" s="513">
        <v>7</v>
      </c>
      <c r="B18" s="514" t="s">
        <v>872</v>
      </c>
      <c r="C18" s="479">
        <v>656</v>
      </c>
      <c r="D18" s="479">
        <v>25396</v>
      </c>
      <c r="E18" s="479">
        <v>235</v>
      </c>
      <c r="F18" s="522">
        <f t="shared" si="0"/>
        <v>5968060</v>
      </c>
      <c r="G18" s="479">
        <v>653</v>
      </c>
      <c r="H18" s="506">
        <f t="shared" si="1"/>
        <v>5283252</v>
      </c>
      <c r="I18" s="506">
        <v>234</v>
      </c>
      <c r="J18" s="506">
        <v>22578</v>
      </c>
    </row>
    <row r="19" spans="1:10" ht="15.75">
      <c r="A19" s="513">
        <v>8</v>
      </c>
      <c r="B19" s="514" t="s">
        <v>873</v>
      </c>
      <c r="C19" s="479">
        <v>850</v>
      </c>
      <c r="D19" s="479">
        <v>32216</v>
      </c>
      <c r="E19" s="479">
        <v>235</v>
      </c>
      <c r="F19" s="522">
        <f t="shared" si="0"/>
        <v>7570760</v>
      </c>
      <c r="G19" s="479">
        <v>841</v>
      </c>
      <c r="H19" s="506">
        <f t="shared" si="1"/>
        <v>8212310</v>
      </c>
      <c r="I19" s="506">
        <v>235</v>
      </c>
      <c r="J19" s="506">
        <v>34946</v>
      </c>
    </row>
    <row r="20" spans="1:10" ht="15.75">
      <c r="A20" s="513">
        <v>9</v>
      </c>
      <c r="B20" s="514" t="s">
        <v>874</v>
      </c>
      <c r="C20" s="479">
        <v>742</v>
      </c>
      <c r="D20" s="479">
        <v>31559</v>
      </c>
      <c r="E20" s="479">
        <v>235</v>
      </c>
      <c r="F20" s="522">
        <f t="shared" si="0"/>
        <v>7416365</v>
      </c>
      <c r="G20" s="479">
        <v>726</v>
      </c>
      <c r="H20" s="506">
        <f t="shared" si="1"/>
        <v>7275880</v>
      </c>
      <c r="I20" s="506">
        <v>236</v>
      </c>
      <c r="J20" s="506">
        <v>30830</v>
      </c>
    </row>
    <row r="21" spans="1:10" ht="15.75">
      <c r="A21" s="513">
        <v>10</v>
      </c>
      <c r="B21" s="514" t="s">
        <v>875</v>
      </c>
      <c r="C21" s="479">
        <v>1128</v>
      </c>
      <c r="D21" s="479">
        <v>47616</v>
      </c>
      <c r="E21" s="479">
        <v>235</v>
      </c>
      <c r="F21" s="522">
        <f t="shared" si="0"/>
        <v>11189760</v>
      </c>
      <c r="G21" s="479">
        <v>1136</v>
      </c>
      <c r="H21" s="506">
        <f t="shared" si="1"/>
        <v>9999250</v>
      </c>
      <c r="I21" s="506">
        <v>235</v>
      </c>
      <c r="J21" s="506">
        <v>42550</v>
      </c>
    </row>
    <row r="22" spans="1:10" ht="15.75">
      <c r="A22" s="513">
        <v>11</v>
      </c>
      <c r="B22" s="514" t="s">
        <v>876</v>
      </c>
      <c r="C22" s="479">
        <v>731</v>
      </c>
      <c r="D22" s="479">
        <v>28084</v>
      </c>
      <c r="E22" s="479">
        <v>235</v>
      </c>
      <c r="F22" s="522">
        <f t="shared" si="0"/>
        <v>6599740</v>
      </c>
      <c r="G22" s="479">
        <v>737</v>
      </c>
      <c r="H22" s="506">
        <f t="shared" si="1"/>
        <v>6281550</v>
      </c>
      <c r="I22" s="506">
        <v>243</v>
      </c>
      <c r="J22" s="506">
        <v>25850</v>
      </c>
    </row>
    <row r="23" spans="1:10" ht="15.75">
      <c r="A23" s="513">
        <v>12</v>
      </c>
      <c r="B23" s="514" t="s">
        <v>877</v>
      </c>
      <c r="C23" s="479">
        <v>1444</v>
      </c>
      <c r="D23" s="479">
        <v>77641</v>
      </c>
      <c r="E23" s="479">
        <v>235</v>
      </c>
      <c r="F23" s="522">
        <f t="shared" si="0"/>
        <v>18245635</v>
      </c>
      <c r="G23" s="479">
        <v>1432</v>
      </c>
      <c r="H23" s="506">
        <f t="shared" si="1"/>
        <v>17113640</v>
      </c>
      <c r="I23" s="506">
        <v>235</v>
      </c>
      <c r="J23" s="506">
        <v>72824</v>
      </c>
    </row>
    <row r="24" spans="1:10" ht="15.75">
      <c r="A24" s="513">
        <v>13</v>
      </c>
      <c r="B24" s="514" t="s">
        <v>878</v>
      </c>
      <c r="C24" s="479">
        <v>1192</v>
      </c>
      <c r="D24" s="479">
        <v>40911</v>
      </c>
      <c r="E24" s="479">
        <v>235</v>
      </c>
      <c r="F24" s="522">
        <f t="shared" si="0"/>
        <v>9614085</v>
      </c>
      <c r="G24" s="479">
        <v>1184</v>
      </c>
      <c r="H24" s="506">
        <f t="shared" si="1"/>
        <v>8901077</v>
      </c>
      <c r="I24" s="506">
        <v>239</v>
      </c>
      <c r="J24" s="506">
        <v>37243</v>
      </c>
    </row>
    <row r="25" spans="1:10" ht="15.75">
      <c r="A25" s="513">
        <v>14</v>
      </c>
      <c r="B25" s="514" t="s">
        <v>879</v>
      </c>
      <c r="C25" s="479">
        <v>583</v>
      </c>
      <c r="D25" s="479">
        <v>26214</v>
      </c>
      <c r="E25" s="479">
        <v>235</v>
      </c>
      <c r="F25" s="522">
        <f t="shared" si="0"/>
        <v>6160290</v>
      </c>
      <c r="G25" s="479">
        <v>587</v>
      </c>
      <c r="H25" s="506">
        <f t="shared" si="1"/>
        <v>6024960</v>
      </c>
      <c r="I25" s="506">
        <v>240</v>
      </c>
      <c r="J25" s="506">
        <v>25104</v>
      </c>
    </row>
    <row r="26" spans="1:10" ht="15.75">
      <c r="A26" s="513">
        <v>15</v>
      </c>
      <c r="B26" s="514" t="s">
        <v>880</v>
      </c>
      <c r="C26" s="479">
        <v>369</v>
      </c>
      <c r="D26" s="479">
        <v>12584</v>
      </c>
      <c r="E26" s="479">
        <v>235</v>
      </c>
      <c r="F26" s="522">
        <f t="shared" si="0"/>
        <v>2957240</v>
      </c>
      <c r="G26" s="479">
        <v>363</v>
      </c>
      <c r="H26" s="506">
        <f t="shared" si="1"/>
        <v>2866248</v>
      </c>
      <c r="I26" s="506">
        <v>242</v>
      </c>
      <c r="J26" s="506">
        <v>11844</v>
      </c>
    </row>
    <row r="27" spans="1:10" ht="15.75">
      <c r="A27" s="513">
        <v>16</v>
      </c>
      <c r="B27" s="514" t="s">
        <v>881</v>
      </c>
      <c r="C27" s="479">
        <v>1410</v>
      </c>
      <c r="D27" s="479">
        <v>41098</v>
      </c>
      <c r="E27" s="479">
        <v>235</v>
      </c>
      <c r="F27" s="522">
        <f t="shared" si="0"/>
        <v>9658030</v>
      </c>
      <c r="G27" s="479">
        <v>1398</v>
      </c>
      <c r="H27" s="506">
        <f t="shared" si="1"/>
        <v>8943326</v>
      </c>
      <c r="I27" s="506">
        <v>238</v>
      </c>
      <c r="J27" s="506">
        <v>37577</v>
      </c>
    </row>
    <row r="28" spans="1:10" ht="15.75">
      <c r="A28" s="513">
        <v>17</v>
      </c>
      <c r="B28" s="514" t="s">
        <v>882</v>
      </c>
      <c r="C28" s="479">
        <v>934</v>
      </c>
      <c r="D28" s="479">
        <v>28993</v>
      </c>
      <c r="E28" s="479">
        <v>235</v>
      </c>
      <c r="F28" s="522">
        <f t="shared" si="0"/>
        <v>6813355</v>
      </c>
      <c r="G28" s="479">
        <v>921</v>
      </c>
      <c r="H28" s="506">
        <f t="shared" si="1"/>
        <v>5550935</v>
      </c>
      <c r="I28" s="506">
        <v>235</v>
      </c>
      <c r="J28" s="506">
        <v>23621</v>
      </c>
    </row>
    <row r="29" spans="1:10" ht="15.75">
      <c r="A29" s="515">
        <v>18</v>
      </c>
      <c r="B29" s="516" t="s">
        <v>883</v>
      </c>
      <c r="C29" s="479">
        <v>1141</v>
      </c>
      <c r="D29" s="479">
        <v>47407</v>
      </c>
      <c r="E29" s="479">
        <v>235</v>
      </c>
      <c r="F29" s="522">
        <f t="shared" si="0"/>
        <v>11140645</v>
      </c>
      <c r="G29" s="479">
        <v>1134</v>
      </c>
      <c r="H29" s="506">
        <f t="shared" si="1"/>
        <v>11235600</v>
      </c>
      <c r="I29" s="506">
        <v>240</v>
      </c>
      <c r="J29" s="506">
        <v>46815</v>
      </c>
    </row>
    <row r="30" spans="1:10" ht="15.75">
      <c r="A30" s="513">
        <v>19</v>
      </c>
      <c r="B30" s="514" t="s">
        <v>884</v>
      </c>
      <c r="C30" s="479">
        <v>728</v>
      </c>
      <c r="D30" s="479">
        <v>26017</v>
      </c>
      <c r="E30" s="479">
        <v>235</v>
      </c>
      <c r="F30" s="522">
        <f t="shared" si="0"/>
        <v>6113995</v>
      </c>
      <c r="G30" s="479">
        <v>720</v>
      </c>
      <c r="H30" s="506">
        <f t="shared" si="1"/>
        <v>6026146</v>
      </c>
      <c r="I30" s="506">
        <v>239</v>
      </c>
      <c r="J30" s="506">
        <v>25214</v>
      </c>
    </row>
    <row r="31" spans="1:10" ht="15.75">
      <c r="A31" s="515">
        <v>20</v>
      </c>
      <c r="B31" s="516" t="s">
        <v>885</v>
      </c>
      <c r="C31" s="479">
        <v>878</v>
      </c>
      <c r="D31" s="479">
        <v>50672</v>
      </c>
      <c r="E31" s="479">
        <v>235</v>
      </c>
      <c r="F31" s="522">
        <f t="shared" si="0"/>
        <v>11907920</v>
      </c>
      <c r="G31" s="479">
        <v>847</v>
      </c>
      <c r="H31" s="506">
        <f t="shared" si="1"/>
        <v>12300605</v>
      </c>
      <c r="I31" s="506">
        <v>235</v>
      </c>
      <c r="J31" s="506">
        <v>52343</v>
      </c>
    </row>
    <row r="32" spans="1:10" ht="15.75">
      <c r="A32" s="513">
        <v>21</v>
      </c>
      <c r="B32" s="514" t="s">
        <v>886</v>
      </c>
      <c r="C32" s="479">
        <v>643</v>
      </c>
      <c r="D32" s="479">
        <v>18724</v>
      </c>
      <c r="E32" s="479">
        <v>235</v>
      </c>
      <c r="F32" s="522">
        <f t="shared" si="0"/>
        <v>4400140</v>
      </c>
      <c r="G32" s="479">
        <v>624</v>
      </c>
      <c r="H32" s="506">
        <f t="shared" si="1"/>
        <v>4293215</v>
      </c>
      <c r="I32" s="506">
        <v>235</v>
      </c>
      <c r="J32" s="506">
        <v>18269</v>
      </c>
    </row>
    <row r="33" spans="1:10" ht="15.75">
      <c r="A33" s="513">
        <v>22</v>
      </c>
      <c r="B33" s="514" t="s">
        <v>887</v>
      </c>
      <c r="C33" s="479">
        <v>649</v>
      </c>
      <c r="D33" s="479">
        <v>25264</v>
      </c>
      <c r="E33" s="479">
        <v>235</v>
      </c>
      <c r="F33" s="522">
        <f t="shared" si="0"/>
        <v>5937040</v>
      </c>
      <c r="G33" s="479">
        <v>647</v>
      </c>
      <c r="H33" s="506">
        <f t="shared" si="1"/>
        <v>5264000</v>
      </c>
      <c r="I33" s="506">
        <v>235</v>
      </c>
      <c r="J33" s="506">
        <v>22400</v>
      </c>
    </row>
    <row r="34" spans="1:10" ht="15.75">
      <c r="A34" s="513">
        <v>23</v>
      </c>
      <c r="B34" s="514" t="s">
        <v>888</v>
      </c>
      <c r="C34" s="479">
        <v>1060</v>
      </c>
      <c r="D34" s="479">
        <v>60633</v>
      </c>
      <c r="E34" s="479">
        <v>235</v>
      </c>
      <c r="F34" s="522">
        <f t="shared" si="0"/>
        <v>14248755</v>
      </c>
      <c r="G34" s="479">
        <v>1044</v>
      </c>
      <c r="H34" s="506">
        <f t="shared" si="1"/>
        <v>13407690</v>
      </c>
      <c r="I34" s="506">
        <v>235</v>
      </c>
      <c r="J34" s="506">
        <v>57054</v>
      </c>
    </row>
    <row r="35" spans="1:10" ht="15.75">
      <c r="A35" s="513">
        <v>24</v>
      </c>
      <c r="B35" s="514" t="s">
        <v>889</v>
      </c>
      <c r="C35" s="479">
        <v>693</v>
      </c>
      <c r="D35" s="479">
        <v>38647</v>
      </c>
      <c r="E35" s="479">
        <v>235</v>
      </c>
      <c r="F35" s="522">
        <f t="shared" si="0"/>
        <v>9082045</v>
      </c>
      <c r="G35" s="479">
        <v>654</v>
      </c>
      <c r="H35" s="506">
        <f t="shared" si="1"/>
        <v>8419744</v>
      </c>
      <c r="I35" s="506">
        <v>232</v>
      </c>
      <c r="J35" s="506">
        <v>36292</v>
      </c>
    </row>
    <row r="36" spans="1:10" ht="15.75">
      <c r="A36" s="513">
        <v>25</v>
      </c>
      <c r="B36" s="514" t="s">
        <v>890</v>
      </c>
      <c r="C36" s="479">
        <v>1227</v>
      </c>
      <c r="D36" s="479">
        <v>76376</v>
      </c>
      <c r="E36" s="479">
        <v>235</v>
      </c>
      <c r="F36" s="522">
        <f t="shared" si="0"/>
        <v>17948360</v>
      </c>
      <c r="G36" s="479">
        <v>1226</v>
      </c>
      <c r="H36" s="506">
        <f t="shared" si="1"/>
        <v>17726755</v>
      </c>
      <c r="I36" s="506">
        <v>235</v>
      </c>
      <c r="J36" s="506">
        <v>75433</v>
      </c>
    </row>
    <row r="37" spans="1:10" ht="15.75">
      <c r="A37" s="513">
        <v>26</v>
      </c>
      <c r="B37" s="514" t="s">
        <v>891</v>
      </c>
      <c r="C37" s="479">
        <v>1521</v>
      </c>
      <c r="D37" s="479">
        <v>93684</v>
      </c>
      <c r="E37" s="479">
        <v>235</v>
      </c>
      <c r="F37" s="522">
        <f t="shared" si="0"/>
        <v>22015740</v>
      </c>
      <c r="G37" s="479">
        <v>1485</v>
      </c>
      <c r="H37" s="506">
        <f t="shared" si="1"/>
        <v>24100254</v>
      </c>
      <c r="I37" s="506">
        <v>243</v>
      </c>
      <c r="J37" s="506">
        <v>99178</v>
      </c>
    </row>
    <row r="38" spans="1:10" ht="15.75">
      <c r="A38" s="513">
        <v>27</v>
      </c>
      <c r="B38" s="514" t="s">
        <v>892</v>
      </c>
      <c r="C38" s="479">
        <v>1243</v>
      </c>
      <c r="D38" s="479">
        <v>81796</v>
      </c>
      <c r="E38" s="479">
        <v>235</v>
      </c>
      <c r="F38" s="522">
        <f t="shared" si="0"/>
        <v>19222060</v>
      </c>
      <c r="G38" s="479">
        <v>1199</v>
      </c>
      <c r="H38" s="506">
        <f t="shared" si="1"/>
        <v>19033947</v>
      </c>
      <c r="I38" s="506">
        <v>243</v>
      </c>
      <c r="J38" s="506">
        <v>78329</v>
      </c>
    </row>
    <row r="39" spans="1:10" ht="15.75">
      <c r="A39" s="513">
        <v>28</v>
      </c>
      <c r="B39" s="514" t="s">
        <v>893</v>
      </c>
      <c r="C39" s="479">
        <v>1478</v>
      </c>
      <c r="D39" s="479">
        <v>85767</v>
      </c>
      <c r="E39" s="479">
        <v>235</v>
      </c>
      <c r="F39" s="522">
        <f t="shared" si="0"/>
        <v>20155245</v>
      </c>
      <c r="G39" s="479">
        <v>1451</v>
      </c>
      <c r="H39" s="506">
        <f t="shared" si="1"/>
        <v>20084072</v>
      </c>
      <c r="I39" s="506">
        <v>236</v>
      </c>
      <c r="J39" s="506">
        <v>85102</v>
      </c>
    </row>
    <row r="40" spans="1:10" ht="15.75">
      <c r="A40" s="513">
        <v>29</v>
      </c>
      <c r="B40" s="514" t="s">
        <v>894</v>
      </c>
      <c r="C40" s="479">
        <v>1243</v>
      </c>
      <c r="D40" s="479">
        <v>56552</v>
      </c>
      <c r="E40" s="479">
        <v>235</v>
      </c>
      <c r="F40" s="522">
        <f t="shared" si="0"/>
        <v>13289720</v>
      </c>
      <c r="G40" s="479">
        <v>1218</v>
      </c>
      <c r="H40" s="506">
        <f t="shared" si="1"/>
        <v>12815348</v>
      </c>
      <c r="I40" s="506">
        <v>238</v>
      </c>
      <c r="J40" s="506">
        <v>53846</v>
      </c>
    </row>
    <row r="41" spans="1:10" ht="15.75">
      <c r="A41" s="513">
        <v>30</v>
      </c>
      <c r="B41" s="514" t="s">
        <v>895</v>
      </c>
      <c r="C41" s="479">
        <v>1133</v>
      </c>
      <c r="D41" s="479">
        <v>78298</v>
      </c>
      <c r="E41" s="479">
        <v>235</v>
      </c>
      <c r="F41" s="522">
        <f t="shared" si="0"/>
        <v>18400030</v>
      </c>
      <c r="G41" s="479">
        <v>1146</v>
      </c>
      <c r="H41" s="506">
        <f t="shared" si="1"/>
        <v>18424705</v>
      </c>
      <c r="I41" s="506">
        <v>235</v>
      </c>
      <c r="J41" s="506">
        <v>78403</v>
      </c>
    </row>
    <row r="42" spans="1:10" ht="15.75">
      <c r="A42" s="513">
        <v>31</v>
      </c>
      <c r="B42" s="514" t="s">
        <v>896</v>
      </c>
      <c r="C42" s="479">
        <v>1536</v>
      </c>
      <c r="D42" s="479">
        <v>89759</v>
      </c>
      <c r="E42" s="479">
        <v>235</v>
      </c>
      <c r="F42" s="522">
        <f t="shared" si="0"/>
        <v>21093365</v>
      </c>
      <c r="G42" s="479">
        <v>1554</v>
      </c>
      <c r="H42" s="506">
        <f t="shared" si="1"/>
        <v>20797336</v>
      </c>
      <c r="I42" s="506">
        <v>241</v>
      </c>
      <c r="J42" s="506">
        <v>86296</v>
      </c>
    </row>
    <row r="43" spans="1:10" ht="15.75">
      <c r="A43" s="513">
        <v>32</v>
      </c>
      <c r="B43" s="514" t="s">
        <v>897</v>
      </c>
      <c r="C43" s="479">
        <v>772</v>
      </c>
      <c r="D43" s="479">
        <v>54999</v>
      </c>
      <c r="E43" s="479">
        <v>235</v>
      </c>
      <c r="F43" s="522">
        <f t="shared" si="0"/>
        <v>12924765</v>
      </c>
      <c r="G43" s="479">
        <v>761</v>
      </c>
      <c r="H43" s="506">
        <f t="shared" si="1"/>
        <v>13919283</v>
      </c>
      <c r="I43" s="506">
        <v>243</v>
      </c>
      <c r="J43" s="506">
        <v>57281</v>
      </c>
    </row>
    <row r="44" spans="1:10" ht="15.75">
      <c r="A44" s="513">
        <v>33</v>
      </c>
      <c r="B44" s="514" t="s">
        <v>898</v>
      </c>
      <c r="C44" s="484">
        <v>1041</v>
      </c>
      <c r="D44" s="484">
        <v>74366</v>
      </c>
      <c r="E44" s="479">
        <v>235</v>
      </c>
      <c r="F44" s="522">
        <f t="shared" si="0"/>
        <v>17476010</v>
      </c>
      <c r="G44" s="484">
        <v>1015</v>
      </c>
      <c r="H44" s="506">
        <f t="shared" si="1"/>
        <v>16775945</v>
      </c>
      <c r="I44" s="506">
        <v>235</v>
      </c>
      <c r="J44" s="506">
        <v>71387</v>
      </c>
    </row>
    <row r="45" spans="1:10" ht="15.75">
      <c r="A45" s="513">
        <v>34</v>
      </c>
      <c r="B45" s="514" t="s">
        <v>899</v>
      </c>
      <c r="C45" s="484">
        <v>636</v>
      </c>
      <c r="D45" s="484">
        <v>49890</v>
      </c>
      <c r="E45" s="479">
        <v>235</v>
      </c>
      <c r="F45" s="522">
        <f t="shared" si="0"/>
        <v>11724150</v>
      </c>
      <c r="G45" s="484">
        <v>631</v>
      </c>
      <c r="H45" s="506">
        <f t="shared" si="1"/>
        <v>10727985</v>
      </c>
      <c r="I45" s="506">
        <v>235</v>
      </c>
      <c r="J45" s="506">
        <v>45651</v>
      </c>
    </row>
    <row r="46" spans="1:11" ht="15.75">
      <c r="A46" s="1064" t="s">
        <v>900</v>
      </c>
      <c r="B46" s="1065"/>
      <c r="C46" s="432">
        <v>33520</v>
      </c>
      <c r="D46" s="432">
        <v>1669194</v>
      </c>
      <c r="E46" s="430">
        <v>235</v>
      </c>
      <c r="F46" s="523">
        <f t="shared" si="0"/>
        <v>392260590</v>
      </c>
      <c r="G46" s="432">
        <v>33155</v>
      </c>
      <c r="H46" s="507">
        <f t="shared" si="1"/>
        <v>378702735</v>
      </c>
      <c r="I46" s="524">
        <v>235</v>
      </c>
      <c r="J46" s="507">
        <v>1611501</v>
      </c>
      <c r="K46" s="490"/>
    </row>
    <row r="47" spans="1:10" ht="15.75">
      <c r="A47" s="426"/>
      <c r="B47" s="86"/>
      <c r="C47" s="86"/>
      <c r="D47" s="420"/>
      <c r="E47" s="420"/>
      <c r="F47" s="420"/>
      <c r="G47" s="420"/>
      <c r="H47" s="420"/>
      <c r="I47" s="420"/>
      <c r="J47" s="420"/>
    </row>
    <row r="48" spans="1:10" ht="15.75">
      <c r="A48" s="426"/>
      <c r="B48" s="86"/>
      <c r="C48" s="86"/>
      <c r="D48" s="420"/>
      <c r="E48" s="420"/>
      <c r="F48" s="420"/>
      <c r="G48" s="420"/>
      <c r="H48" s="420"/>
      <c r="I48" s="420"/>
      <c r="J48" s="517"/>
    </row>
    <row r="49" spans="1:10" ht="15.75">
      <c r="A49" s="426"/>
      <c r="B49" s="86"/>
      <c r="C49" s="86"/>
      <c r="D49" s="420"/>
      <c r="E49" s="420"/>
      <c r="F49" s="420"/>
      <c r="G49" s="420"/>
      <c r="H49" s="420"/>
      <c r="I49" s="518"/>
      <c r="J49" s="420"/>
    </row>
    <row r="50" spans="1:10" ht="15.75" customHeight="1">
      <c r="A50" s="12" t="s">
        <v>1121</v>
      </c>
      <c r="B50" s="11"/>
      <c r="C50" s="11"/>
      <c r="D50" s="11"/>
      <c r="E50" s="11"/>
      <c r="F50" s="11"/>
      <c r="G50" s="11"/>
      <c r="I50" s="1082" t="s">
        <v>12</v>
      </c>
      <c r="J50" s="1082"/>
    </row>
    <row r="51" spans="1:10" ht="12.75" customHeight="1">
      <c r="A51" s="1079" t="s">
        <v>13</v>
      </c>
      <c r="B51" s="1079"/>
      <c r="C51" s="1079"/>
      <c r="D51" s="1079"/>
      <c r="E51" s="1079"/>
      <c r="F51" s="1079"/>
      <c r="G51" s="1079"/>
      <c r="H51" s="1079"/>
      <c r="I51" s="1079"/>
      <c r="J51" s="1079"/>
    </row>
    <row r="52" spans="1:10" ht="12.75" customHeight="1">
      <c r="A52" s="1079" t="s">
        <v>19</v>
      </c>
      <c r="B52" s="1079"/>
      <c r="C52" s="1079"/>
      <c r="D52" s="1079"/>
      <c r="E52" s="1079"/>
      <c r="F52" s="1079"/>
      <c r="G52" s="1079"/>
      <c r="H52" s="1079"/>
      <c r="I52" s="1079"/>
      <c r="J52" s="1079"/>
    </row>
    <row r="53" spans="1:10" ht="15.75">
      <c r="A53" s="11"/>
      <c r="B53" s="11"/>
      <c r="C53" s="11"/>
      <c r="E53" s="11"/>
      <c r="H53" s="996" t="s">
        <v>83</v>
      </c>
      <c r="I53" s="996"/>
      <c r="J53" s="996"/>
    </row>
    <row r="57" spans="1:10" ht="15">
      <c r="A57" s="1108"/>
      <c r="B57" s="1108"/>
      <c r="C57" s="1108"/>
      <c r="D57" s="1108"/>
      <c r="E57" s="1108"/>
      <c r="F57" s="1108"/>
      <c r="G57" s="1108"/>
      <c r="H57" s="1108"/>
      <c r="I57" s="1108"/>
      <c r="J57" s="1108"/>
    </row>
    <row r="59" spans="1:10" ht="15">
      <c r="A59" s="1108"/>
      <c r="B59" s="1108"/>
      <c r="C59" s="1108"/>
      <c r="D59" s="1108"/>
      <c r="E59" s="1108"/>
      <c r="F59" s="1108"/>
      <c r="G59" s="1108"/>
      <c r="H59" s="1108"/>
      <c r="I59" s="1108"/>
      <c r="J59" s="1108"/>
    </row>
  </sheetData>
  <sheetProtection/>
  <mergeCells count="17">
    <mergeCell ref="A46:B46"/>
    <mergeCell ref="E1:I1"/>
    <mergeCell ref="A2:J2"/>
    <mergeCell ref="A3:J3"/>
    <mergeCell ref="A5:J5"/>
    <mergeCell ref="A8:B8"/>
    <mergeCell ref="H8:J8"/>
    <mergeCell ref="A52:J52"/>
    <mergeCell ref="H53:J53"/>
    <mergeCell ref="A57:J57"/>
    <mergeCell ref="A59:J59"/>
    <mergeCell ref="A9:A10"/>
    <mergeCell ref="B9:B10"/>
    <mergeCell ref="C9:F9"/>
    <mergeCell ref="G9:J9"/>
    <mergeCell ref="I50:J50"/>
    <mergeCell ref="A51:J51"/>
  </mergeCells>
  <printOptions horizontalCentered="1"/>
  <pageMargins left="0.7086614173228347" right="0.7086614173228347" top="0.2362204724409449" bottom="0" header="0.23" footer="0.16"/>
  <pageSetup fitToHeight="1" fitToWidth="1" horizontalDpi="600" verticalDpi="600" orientation="landscape" paperSize="9" scale="68" r:id="rId1"/>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P59"/>
  <sheetViews>
    <sheetView zoomScaleSheetLayoutView="9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E15" sqref="E15"/>
    </sheetView>
  </sheetViews>
  <sheetFormatPr defaultColWidth="9.140625" defaultRowHeight="12.75"/>
  <cols>
    <col min="1" max="1" width="7.421875" style="414" customWidth="1"/>
    <col min="2" max="2" width="28.7109375" style="414" customWidth="1"/>
    <col min="3" max="3" width="11.00390625" style="414" customWidth="1"/>
    <col min="4" max="4" width="11.7109375" style="414" customWidth="1"/>
    <col min="5" max="5" width="17.00390625" style="414" customWidth="1"/>
    <col min="6" max="6" width="17.140625" style="414" customWidth="1"/>
    <col min="7" max="7" width="13.28125" style="414" customWidth="1"/>
    <col min="8" max="8" width="14.7109375" style="414" customWidth="1"/>
    <col min="9" max="9" width="18.421875" style="414" customWidth="1"/>
    <col min="10" max="10" width="18.140625" style="414" customWidth="1"/>
    <col min="11" max="11" width="10.00390625" style="414" bestFit="1" customWidth="1"/>
    <col min="12" max="16384" width="9.140625" style="414" customWidth="1"/>
  </cols>
  <sheetData>
    <row r="1" spans="5:10" ht="15.75">
      <c r="E1" s="996"/>
      <c r="F1" s="996"/>
      <c r="G1" s="996"/>
      <c r="H1" s="996"/>
      <c r="I1" s="996"/>
      <c r="J1" s="389" t="s">
        <v>378</v>
      </c>
    </row>
    <row r="2" spans="1:10" ht="15">
      <c r="A2" s="1078" t="s">
        <v>0</v>
      </c>
      <c r="B2" s="1078"/>
      <c r="C2" s="1078"/>
      <c r="D2" s="1078"/>
      <c r="E2" s="1078"/>
      <c r="F2" s="1078"/>
      <c r="G2" s="1078"/>
      <c r="H2" s="1078"/>
      <c r="I2" s="1078"/>
      <c r="J2" s="1078"/>
    </row>
    <row r="3" spans="1:10" ht="15.75">
      <c r="A3" s="996" t="s">
        <v>656</v>
      </c>
      <c r="B3" s="996"/>
      <c r="C3" s="996"/>
      <c r="D3" s="996"/>
      <c r="E3" s="996"/>
      <c r="F3" s="996"/>
      <c r="G3" s="996"/>
      <c r="H3" s="996"/>
      <c r="I3" s="996"/>
      <c r="J3" s="996"/>
    </row>
    <row r="4" ht="14.25" customHeight="1"/>
    <row r="5" spans="1:10" ht="19.5" customHeight="1">
      <c r="A5" s="1104" t="s">
        <v>701</v>
      </c>
      <c r="B5" s="1104"/>
      <c r="C5" s="1104"/>
      <c r="D5" s="1104"/>
      <c r="E5" s="1104"/>
      <c r="F5" s="1104"/>
      <c r="G5" s="1104"/>
      <c r="H5" s="1104"/>
      <c r="I5" s="1104"/>
      <c r="J5" s="1104"/>
    </row>
    <row r="6" spans="1:10" ht="13.5" customHeight="1">
      <c r="A6" s="22"/>
      <c r="B6" s="22"/>
      <c r="C6" s="22"/>
      <c r="D6" s="22"/>
      <c r="E6" s="22"/>
      <c r="F6" s="22"/>
      <c r="G6" s="22"/>
      <c r="H6" s="22"/>
      <c r="I6" s="22"/>
      <c r="J6" s="22"/>
    </row>
    <row r="7" ht="0.75" customHeight="1"/>
    <row r="8" spans="1:10" ht="15.75">
      <c r="A8" s="1069" t="s">
        <v>936</v>
      </c>
      <c r="B8" s="1069"/>
      <c r="C8" s="237"/>
      <c r="H8" s="1063" t="s">
        <v>827</v>
      </c>
      <c r="I8" s="1063"/>
      <c r="J8" s="1063"/>
    </row>
    <row r="9" spans="1:16" ht="15.75">
      <c r="A9" s="1077" t="s">
        <v>917</v>
      </c>
      <c r="B9" s="1077" t="s">
        <v>3</v>
      </c>
      <c r="C9" s="1074" t="s">
        <v>670</v>
      </c>
      <c r="D9" s="1076"/>
      <c r="E9" s="1076"/>
      <c r="F9" s="1101"/>
      <c r="G9" s="1074" t="s">
        <v>104</v>
      </c>
      <c r="H9" s="1076"/>
      <c r="I9" s="1076"/>
      <c r="J9" s="1101"/>
      <c r="O9" s="308"/>
      <c r="P9" s="420"/>
    </row>
    <row r="10" spans="1:10" ht="77.25" customHeight="1">
      <c r="A10" s="1077"/>
      <c r="B10" s="1077"/>
      <c r="C10" s="418" t="s">
        <v>188</v>
      </c>
      <c r="D10" s="418" t="s">
        <v>16</v>
      </c>
      <c r="E10" s="535" t="s">
        <v>844</v>
      </c>
      <c r="F10" s="419" t="s">
        <v>206</v>
      </c>
      <c r="G10" s="418" t="s">
        <v>188</v>
      </c>
      <c r="H10" s="504" t="s">
        <v>17</v>
      </c>
      <c r="I10" s="505" t="s">
        <v>114</v>
      </c>
      <c r="J10" s="418" t="s">
        <v>207</v>
      </c>
    </row>
    <row r="11" spans="1:10" s="509" customFormat="1" ht="14.25">
      <c r="A11" s="102">
        <v>1</v>
      </c>
      <c r="B11" s="102">
        <v>2</v>
      </c>
      <c r="C11" s="102">
        <v>3</v>
      </c>
      <c r="D11" s="102">
        <v>4</v>
      </c>
      <c r="E11" s="102">
        <v>5</v>
      </c>
      <c r="F11" s="494">
        <v>6</v>
      </c>
      <c r="G11" s="102">
        <v>7</v>
      </c>
      <c r="H11" s="508">
        <v>8</v>
      </c>
      <c r="I11" s="102">
        <v>9</v>
      </c>
      <c r="J11" s="102">
        <v>10</v>
      </c>
    </row>
    <row r="12" spans="1:11" ht="15.75">
      <c r="A12" s="418">
        <v>1</v>
      </c>
      <c r="B12" s="423" t="s">
        <v>866</v>
      </c>
      <c r="C12" s="429">
        <v>1</v>
      </c>
      <c r="D12" s="429">
        <v>121</v>
      </c>
      <c r="E12" s="525">
        <v>313</v>
      </c>
      <c r="F12" s="526">
        <f>D12*E12</f>
        <v>37873</v>
      </c>
      <c r="G12" s="527">
        <v>3</v>
      </c>
      <c r="H12" s="528">
        <f>J12*I12</f>
        <v>38064</v>
      </c>
      <c r="I12" s="529">
        <v>312</v>
      </c>
      <c r="J12" s="506">
        <v>122</v>
      </c>
      <c r="K12" s="414">
        <f>D12*0.00015*313</f>
        <v>5.68095</v>
      </c>
    </row>
    <row r="13" spans="1:11" ht="15.75">
      <c r="A13" s="418">
        <v>2</v>
      </c>
      <c r="B13" s="423" t="s">
        <v>867</v>
      </c>
      <c r="C13" s="429">
        <v>10</v>
      </c>
      <c r="D13" s="429">
        <v>429</v>
      </c>
      <c r="E13" s="525">
        <v>313</v>
      </c>
      <c r="F13" s="526">
        <f aca="true" t="shared" si="0" ref="F13:F46">D13*E13</f>
        <v>134277</v>
      </c>
      <c r="G13" s="527">
        <v>3</v>
      </c>
      <c r="H13" s="528">
        <f aca="true" t="shared" si="1" ref="H13:H45">J13*I13</f>
        <v>38376</v>
      </c>
      <c r="I13" s="529">
        <v>312</v>
      </c>
      <c r="J13" s="506">
        <v>123</v>
      </c>
      <c r="K13" s="414">
        <f aca="true" t="shared" si="2" ref="K13:K46">D13*0.00015*313</f>
        <v>20.14155</v>
      </c>
    </row>
    <row r="14" spans="1:11" ht="15.75">
      <c r="A14" s="418">
        <v>3</v>
      </c>
      <c r="B14" s="423" t="s">
        <v>868</v>
      </c>
      <c r="C14" s="429">
        <v>0</v>
      </c>
      <c r="D14" s="429">
        <v>0</v>
      </c>
      <c r="E14" s="525">
        <v>313</v>
      </c>
      <c r="F14" s="526">
        <f t="shared" si="0"/>
        <v>0</v>
      </c>
      <c r="G14" s="527">
        <v>0</v>
      </c>
      <c r="H14" s="528">
        <f t="shared" si="1"/>
        <v>0</v>
      </c>
      <c r="I14" s="529">
        <v>312</v>
      </c>
      <c r="J14" s="506">
        <v>0</v>
      </c>
      <c r="K14" s="414">
        <f t="shared" si="2"/>
        <v>0</v>
      </c>
    </row>
    <row r="15" spans="1:11" ht="15.75">
      <c r="A15" s="418">
        <v>4</v>
      </c>
      <c r="B15" s="423" t="s">
        <v>869</v>
      </c>
      <c r="C15" s="429">
        <v>0</v>
      </c>
      <c r="D15" s="429">
        <v>0</v>
      </c>
      <c r="E15" s="525">
        <v>313</v>
      </c>
      <c r="F15" s="526">
        <f t="shared" si="0"/>
        <v>0</v>
      </c>
      <c r="G15" s="527">
        <v>0</v>
      </c>
      <c r="H15" s="528">
        <f t="shared" si="1"/>
        <v>0</v>
      </c>
      <c r="I15" s="529">
        <v>312</v>
      </c>
      <c r="J15" s="506">
        <v>0</v>
      </c>
      <c r="K15" s="414">
        <f t="shared" si="2"/>
        <v>0</v>
      </c>
    </row>
    <row r="16" spans="1:11" ht="15.75">
      <c r="A16" s="418">
        <v>5</v>
      </c>
      <c r="B16" s="423" t="s">
        <v>870</v>
      </c>
      <c r="C16" s="429">
        <v>0</v>
      </c>
      <c r="D16" s="429">
        <v>0</v>
      </c>
      <c r="E16" s="525">
        <v>313</v>
      </c>
      <c r="F16" s="526">
        <f t="shared" si="0"/>
        <v>0</v>
      </c>
      <c r="G16" s="527">
        <v>0</v>
      </c>
      <c r="H16" s="528">
        <f t="shared" si="1"/>
        <v>0</v>
      </c>
      <c r="I16" s="529">
        <v>312</v>
      </c>
      <c r="J16" s="506">
        <v>0</v>
      </c>
      <c r="K16" s="414">
        <f t="shared" si="2"/>
        <v>0</v>
      </c>
    </row>
    <row r="17" spans="1:11" ht="15.75">
      <c r="A17" s="418">
        <v>6</v>
      </c>
      <c r="B17" s="423" t="s">
        <v>871</v>
      </c>
      <c r="C17" s="429">
        <v>3</v>
      </c>
      <c r="D17" s="429">
        <v>82</v>
      </c>
      <c r="E17" s="525">
        <v>313</v>
      </c>
      <c r="F17" s="526">
        <f t="shared" si="0"/>
        <v>25666</v>
      </c>
      <c r="G17" s="527">
        <v>3</v>
      </c>
      <c r="H17" s="528">
        <f t="shared" si="1"/>
        <v>17784</v>
      </c>
      <c r="I17" s="529">
        <v>312</v>
      </c>
      <c r="J17" s="506">
        <v>57</v>
      </c>
      <c r="K17" s="414">
        <f t="shared" si="2"/>
        <v>3.8498999999999994</v>
      </c>
    </row>
    <row r="18" spans="1:11" ht="15.75">
      <c r="A18" s="418">
        <v>7</v>
      </c>
      <c r="B18" s="423" t="s">
        <v>872</v>
      </c>
      <c r="C18" s="429">
        <v>0</v>
      </c>
      <c r="D18" s="429">
        <v>0</v>
      </c>
      <c r="E18" s="525">
        <v>313</v>
      </c>
      <c r="F18" s="526">
        <f t="shared" si="0"/>
        <v>0</v>
      </c>
      <c r="G18" s="527">
        <v>0</v>
      </c>
      <c r="H18" s="528">
        <f t="shared" si="1"/>
        <v>0</v>
      </c>
      <c r="I18" s="529">
        <v>312</v>
      </c>
      <c r="J18" s="506">
        <v>0</v>
      </c>
      <c r="K18" s="414">
        <f t="shared" si="2"/>
        <v>0</v>
      </c>
    </row>
    <row r="19" spans="1:11" ht="15.75">
      <c r="A19" s="418">
        <v>8</v>
      </c>
      <c r="B19" s="423" t="s">
        <v>873</v>
      </c>
      <c r="C19" s="429">
        <v>0</v>
      </c>
      <c r="D19" s="429">
        <v>0</v>
      </c>
      <c r="E19" s="525">
        <v>313</v>
      </c>
      <c r="F19" s="526">
        <f t="shared" si="0"/>
        <v>0</v>
      </c>
      <c r="G19" s="527">
        <v>0</v>
      </c>
      <c r="H19" s="528">
        <f t="shared" si="1"/>
        <v>0</v>
      </c>
      <c r="I19" s="529">
        <v>312</v>
      </c>
      <c r="J19" s="506">
        <v>0</v>
      </c>
      <c r="K19" s="414">
        <f t="shared" si="2"/>
        <v>0</v>
      </c>
    </row>
    <row r="20" spans="1:11" ht="15.75">
      <c r="A20" s="418">
        <v>9</v>
      </c>
      <c r="B20" s="423" t="s">
        <v>874</v>
      </c>
      <c r="C20" s="429">
        <v>0</v>
      </c>
      <c r="D20" s="429">
        <v>0</v>
      </c>
      <c r="E20" s="525">
        <v>313</v>
      </c>
      <c r="F20" s="526">
        <f t="shared" si="0"/>
        <v>0</v>
      </c>
      <c r="G20" s="527">
        <v>0</v>
      </c>
      <c r="H20" s="528">
        <f t="shared" si="1"/>
        <v>0</v>
      </c>
      <c r="I20" s="529">
        <v>312</v>
      </c>
      <c r="J20" s="506">
        <v>0</v>
      </c>
      <c r="K20" s="414">
        <f t="shared" si="2"/>
        <v>0</v>
      </c>
    </row>
    <row r="21" spans="1:11" ht="15.75">
      <c r="A21" s="418">
        <v>10</v>
      </c>
      <c r="B21" s="423" t="s">
        <v>875</v>
      </c>
      <c r="C21" s="429">
        <v>0</v>
      </c>
      <c r="D21" s="429">
        <v>0</v>
      </c>
      <c r="E21" s="525">
        <v>313</v>
      </c>
      <c r="F21" s="526">
        <f t="shared" si="0"/>
        <v>0</v>
      </c>
      <c r="G21" s="527">
        <v>0</v>
      </c>
      <c r="H21" s="528">
        <f t="shared" si="1"/>
        <v>0</v>
      </c>
      <c r="I21" s="529">
        <v>312</v>
      </c>
      <c r="J21" s="506">
        <v>0</v>
      </c>
      <c r="K21" s="414">
        <f t="shared" si="2"/>
        <v>0</v>
      </c>
    </row>
    <row r="22" spans="1:11" ht="15.75">
      <c r="A22" s="418">
        <v>11</v>
      </c>
      <c r="B22" s="423" t="s">
        <v>876</v>
      </c>
      <c r="C22" s="429">
        <v>0</v>
      </c>
      <c r="D22" s="429">
        <v>0</v>
      </c>
      <c r="E22" s="525">
        <v>313</v>
      </c>
      <c r="F22" s="526">
        <f t="shared" si="0"/>
        <v>0</v>
      </c>
      <c r="G22" s="527">
        <v>0</v>
      </c>
      <c r="H22" s="528">
        <f t="shared" si="1"/>
        <v>0</v>
      </c>
      <c r="I22" s="529">
        <v>312</v>
      </c>
      <c r="J22" s="506">
        <v>0</v>
      </c>
      <c r="K22" s="414">
        <f t="shared" si="2"/>
        <v>0</v>
      </c>
    </row>
    <row r="23" spans="1:11" ht="15.75">
      <c r="A23" s="418">
        <v>12</v>
      </c>
      <c r="B23" s="423" t="s">
        <v>877</v>
      </c>
      <c r="C23" s="429">
        <v>0</v>
      </c>
      <c r="D23" s="429">
        <v>0</v>
      </c>
      <c r="E23" s="525">
        <v>313</v>
      </c>
      <c r="F23" s="526">
        <f t="shared" si="0"/>
        <v>0</v>
      </c>
      <c r="G23" s="527">
        <v>1</v>
      </c>
      <c r="H23" s="528">
        <f t="shared" si="1"/>
        <v>312</v>
      </c>
      <c r="I23" s="529">
        <v>312</v>
      </c>
      <c r="J23" s="506">
        <v>1</v>
      </c>
      <c r="K23" s="414">
        <f t="shared" si="2"/>
        <v>0</v>
      </c>
    </row>
    <row r="24" spans="1:11" ht="15.75">
      <c r="A24" s="418">
        <v>13</v>
      </c>
      <c r="B24" s="423" t="s">
        <v>878</v>
      </c>
      <c r="C24" s="429">
        <v>0</v>
      </c>
      <c r="D24" s="429">
        <v>0</v>
      </c>
      <c r="E24" s="525">
        <v>313</v>
      </c>
      <c r="F24" s="526">
        <f t="shared" si="0"/>
        <v>0</v>
      </c>
      <c r="G24" s="527">
        <v>0</v>
      </c>
      <c r="H24" s="528">
        <f t="shared" si="1"/>
        <v>0</v>
      </c>
      <c r="I24" s="529">
        <v>312</v>
      </c>
      <c r="J24" s="506">
        <v>0</v>
      </c>
      <c r="K24" s="414">
        <f t="shared" si="2"/>
        <v>0</v>
      </c>
    </row>
    <row r="25" spans="1:11" ht="15.75">
      <c r="A25" s="418">
        <v>14</v>
      </c>
      <c r="B25" s="423" t="s">
        <v>879</v>
      </c>
      <c r="C25" s="429">
        <v>0</v>
      </c>
      <c r="D25" s="429">
        <v>0</v>
      </c>
      <c r="E25" s="525">
        <v>313</v>
      </c>
      <c r="F25" s="526">
        <f t="shared" si="0"/>
        <v>0</v>
      </c>
      <c r="G25" s="527">
        <v>0</v>
      </c>
      <c r="H25" s="528">
        <f t="shared" si="1"/>
        <v>0</v>
      </c>
      <c r="I25" s="529">
        <v>312</v>
      </c>
      <c r="J25" s="506">
        <v>0</v>
      </c>
      <c r="K25" s="414">
        <f t="shared" si="2"/>
        <v>0</v>
      </c>
    </row>
    <row r="26" spans="1:11" ht="15.75">
      <c r="A26" s="418">
        <v>15</v>
      </c>
      <c r="B26" s="423" t="s">
        <v>880</v>
      </c>
      <c r="C26" s="429">
        <v>0</v>
      </c>
      <c r="D26" s="429">
        <v>0</v>
      </c>
      <c r="E26" s="525">
        <v>313</v>
      </c>
      <c r="F26" s="526">
        <f t="shared" si="0"/>
        <v>0</v>
      </c>
      <c r="G26" s="527">
        <v>0</v>
      </c>
      <c r="H26" s="528">
        <f t="shared" si="1"/>
        <v>0</v>
      </c>
      <c r="I26" s="529">
        <v>312</v>
      </c>
      <c r="J26" s="506">
        <v>0</v>
      </c>
      <c r="K26" s="414">
        <f t="shared" si="2"/>
        <v>0</v>
      </c>
    </row>
    <row r="27" spans="1:11" ht="15.75">
      <c r="A27" s="418">
        <v>16</v>
      </c>
      <c r="B27" s="423" t="s">
        <v>881</v>
      </c>
      <c r="C27" s="429">
        <v>0</v>
      </c>
      <c r="D27" s="429">
        <v>0</v>
      </c>
      <c r="E27" s="525">
        <v>313</v>
      </c>
      <c r="F27" s="526">
        <f t="shared" si="0"/>
        <v>0</v>
      </c>
      <c r="G27" s="527">
        <v>0</v>
      </c>
      <c r="H27" s="528">
        <f t="shared" si="1"/>
        <v>0</v>
      </c>
      <c r="I27" s="529">
        <v>312</v>
      </c>
      <c r="J27" s="506">
        <v>0</v>
      </c>
      <c r="K27" s="414">
        <f t="shared" si="2"/>
        <v>0</v>
      </c>
    </row>
    <row r="28" spans="1:11" ht="15.75">
      <c r="A28" s="418">
        <v>17</v>
      </c>
      <c r="B28" s="423" t="s">
        <v>882</v>
      </c>
      <c r="C28" s="429">
        <v>0</v>
      </c>
      <c r="D28" s="429">
        <v>0</v>
      </c>
      <c r="E28" s="525">
        <v>313</v>
      </c>
      <c r="F28" s="526">
        <f t="shared" si="0"/>
        <v>0</v>
      </c>
      <c r="G28" s="527">
        <v>0</v>
      </c>
      <c r="H28" s="528">
        <f t="shared" si="1"/>
        <v>0</v>
      </c>
      <c r="I28" s="529">
        <v>312</v>
      </c>
      <c r="J28" s="506">
        <v>0</v>
      </c>
      <c r="K28" s="414">
        <f t="shared" si="2"/>
        <v>0</v>
      </c>
    </row>
    <row r="29" spans="1:11" ht="15.75">
      <c r="A29" s="424">
        <v>18</v>
      </c>
      <c r="B29" s="425" t="s">
        <v>883</v>
      </c>
      <c r="C29" s="429">
        <v>0</v>
      </c>
      <c r="D29" s="429">
        <v>0</v>
      </c>
      <c r="E29" s="525">
        <v>313</v>
      </c>
      <c r="F29" s="526">
        <f t="shared" si="0"/>
        <v>0</v>
      </c>
      <c r="G29" s="527">
        <v>0</v>
      </c>
      <c r="H29" s="528">
        <f t="shared" si="1"/>
        <v>0</v>
      </c>
      <c r="I29" s="529">
        <v>312</v>
      </c>
      <c r="J29" s="506">
        <v>0</v>
      </c>
      <c r="K29" s="414">
        <f t="shared" si="2"/>
        <v>0</v>
      </c>
    </row>
    <row r="30" spans="1:11" ht="15.75">
      <c r="A30" s="418">
        <v>19</v>
      </c>
      <c r="B30" s="423" t="s">
        <v>884</v>
      </c>
      <c r="C30" s="429">
        <v>0</v>
      </c>
      <c r="D30" s="429">
        <v>0</v>
      </c>
      <c r="E30" s="525">
        <v>313</v>
      </c>
      <c r="F30" s="526">
        <f t="shared" si="0"/>
        <v>0</v>
      </c>
      <c r="G30" s="527">
        <v>0</v>
      </c>
      <c r="H30" s="528">
        <f t="shared" si="1"/>
        <v>0</v>
      </c>
      <c r="I30" s="529">
        <v>312</v>
      </c>
      <c r="J30" s="506">
        <v>0</v>
      </c>
      <c r="K30" s="414">
        <f t="shared" si="2"/>
        <v>0</v>
      </c>
    </row>
    <row r="31" spans="1:11" ht="15.75">
      <c r="A31" s="424">
        <v>20</v>
      </c>
      <c r="B31" s="425" t="s">
        <v>885</v>
      </c>
      <c r="C31" s="429">
        <v>0</v>
      </c>
      <c r="D31" s="429">
        <v>0</v>
      </c>
      <c r="E31" s="525">
        <v>313</v>
      </c>
      <c r="F31" s="526">
        <f t="shared" si="0"/>
        <v>0</v>
      </c>
      <c r="G31" s="527">
        <v>0</v>
      </c>
      <c r="H31" s="528">
        <f t="shared" si="1"/>
        <v>0</v>
      </c>
      <c r="I31" s="529">
        <v>312</v>
      </c>
      <c r="J31" s="506">
        <v>0</v>
      </c>
      <c r="K31" s="414">
        <f t="shared" si="2"/>
        <v>0</v>
      </c>
    </row>
    <row r="32" spans="1:11" ht="15.75">
      <c r="A32" s="418">
        <v>21</v>
      </c>
      <c r="B32" s="423" t="s">
        <v>886</v>
      </c>
      <c r="C32" s="429">
        <v>0</v>
      </c>
      <c r="D32" s="429">
        <v>0</v>
      </c>
      <c r="E32" s="525">
        <v>313</v>
      </c>
      <c r="F32" s="526">
        <f t="shared" si="0"/>
        <v>0</v>
      </c>
      <c r="G32" s="527">
        <v>0</v>
      </c>
      <c r="H32" s="528">
        <f t="shared" si="1"/>
        <v>0</v>
      </c>
      <c r="I32" s="529">
        <v>312</v>
      </c>
      <c r="J32" s="506">
        <v>0</v>
      </c>
      <c r="K32" s="414">
        <f t="shared" si="2"/>
        <v>0</v>
      </c>
    </row>
    <row r="33" spans="1:11" ht="15.75">
      <c r="A33" s="418">
        <v>22</v>
      </c>
      <c r="B33" s="423" t="s">
        <v>887</v>
      </c>
      <c r="C33" s="429">
        <v>0</v>
      </c>
      <c r="D33" s="429">
        <v>0</v>
      </c>
      <c r="E33" s="525">
        <v>313</v>
      </c>
      <c r="F33" s="526">
        <f t="shared" si="0"/>
        <v>0</v>
      </c>
      <c r="G33" s="527">
        <v>0</v>
      </c>
      <c r="H33" s="528">
        <f t="shared" si="1"/>
        <v>0</v>
      </c>
      <c r="I33" s="529">
        <v>312</v>
      </c>
      <c r="J33" s="506">
        <v>0</v>
      </c>
      <c r="K33" s="414">
        <f t="shared" si="2"/>
        <v>0</v>
      </c>
    </row>
    <row r="34" spans="1:11" ht="15.75">
      <c r="A34" s="418">
        <v>23</v>
      </c>
      <c r="B34" s="423" t="s">
        <v>888</v>
      </c>
      <c r="C34" s="429">
        <v>0</v>
      </c>
      <c r="D34" s="429">
        <v>0</v>
      </c>
      <c r="E34" s="525">
        <v>313</v>
      </c>
      <c r="F34" s="526">
        <f t="shared" si="0"/>
        <v>0</v>
      </c>
      <c r="G34" s="527">
        <v>0</v>
      </c>
      <c r="H34" s="528">
        <f t="shared" si="1"/>
        <v>0</v>
      </c>
      <c r="I34" s="529">
        <v>312</v>
      </c>
      <c r="J34" s="506">
        <v>0</v>
      </c>
      <c r="K34" s="414">
        <f t="shared" si="2"/>
        <v>0</v>
      </c>
    </row>
    <row r="35" spans="1:11" ht="15.75">
      <c r="A35" s="418">
        <v>24</v>
      </c>
      <c r="B35" s="423" t="s">
        <v>889</v>
      </c>
      <c r="C35" s="429">
        <v>0</v>
      </c>
      <c r="D35" s="429">
        <v>0</v>
      </c>
      <c r="E35" s="525">
        <v>313</v>
      </c>
      <c r="F35" s="526">
        <f t="shared" si="0"/>
        <v>0</v>
      </c>
      <c r="G35" s="527">
        <v>0</v>
      </c>
      <c r="H35" s="528">
        <f t="shared" si="1"/>
        <v>0</v>
      </c>
      <c r="I35" s="529">
        <v>312</v>
      </c>
      <c r="J35" s="506">
        <v>0</v>
      </c>
      <c r="K35" s="414">
        <f t="shared" si="2"/>
        <v>0</v>
      </c>
    </row>
    <row r="36" spans="1:11" ht="15.75">
      <c r="A36" s="418">
        <v>25</v>
      </c>
      <c r="B36" s="423" t="s">
        <v>890</v>
      </c>
      <c r="C36" s="429">
        <v>0</v>
      </c>
      <c r="D36" s="429">
        <v>0</v>
      </c>
      <c r="E36" s="525">
        <v>313</v>
      </c>
      <c r="F36" s="526">
        <f t="shared" si="0"/>
        <v>0</v>
      </c>
      <c r="G36" s="527">
        <v>0</v>
      </c>
      <c r="H36" s="528">
        <f t="shared" si="1"/>
        <v>0</v>
      </c>
      <c r="I36" s="529">
        <v>312</v>
      </c>
      <c r="J36" s="506">
        <v>0</v>
      </c>
      <c r="K36" s="414">
        <f t="shared" si="2"/>
        <v>0</v>
      </c>
    </row>
    <row r="37" spans="1:11" ht="15.75">
      <c r="A37" s="418">
        <v>26</v>
      </c>
      <c r="B37" s="423" t="s">
        <v>891</v>
      </c>
      <c r="C37" s="429">
        <v>0</v>
      </c>
      <c r="D37" s="429">
        <v>0</v>
      </c>
      <c r="E37" s="525">
        <v>313</v>
      </c>
      <c r="F37" s="526">
        <f t="shared" si="0"/>
        <v>0</v>
      </c>
      <c r="G37" s="527">
        <v>0</v>
      </c>
      <c r="H37" s="528">
        <f t="shared" si="1"/>
        <v>0</v>
      </c>
      <c r="I37" s="529">
        <v>312</v>
      </c>
      <c r="J37" s="506">
        <v>0</v>
      </c>
      <c r="K37" s="414">
        <f t="shared" si="2"/>
        <v>0</v>
      </c>
    </row>
    <row r="38" spans="1:11" ht="15.75">
      <c r="A38" s="418">
        <v>27</v>
      </c>
      <c r="B38" s="423" t="s">
        <v>892</v>
      </c>
      <c r="C38" s="429">
        <v>0</v>
      </c>
      <c r="D38" s="429">
        <v>0</v>
      </c>
      <c r="E38" s="525">
        <v>313</v>
      </c>
      <c r="F38" s="526">
        <f t="shared" si="0"/>
        <v>0</v>
      </c>
      <c r="G38" s="527">
        <v>0</v>
      </c>
      <c r="H38" s="528">
        <f t="shared" si="1"/>
        <v>0</v>
      </c>
      <c r="I38" s="529">
        <v>312</v>
      </c>
      <c r="J38" s="506">
        <v>0</v>
      </c>
      <c r="K38" s="414">
        <f t="shared" si="2"/>
        <v>0</v>
      </c>
    </row>
    <row r="39" spans="1:11" ht="15.75">
      <c r="A39" s="418">
        <v>28</v>
      </c>
      <c r="B39" s="423" t="s">
        <v>893</v>
      </c>
      <c r="C39" s="429">
        <v>0</v>
      </c>
      <c r="D39" s="429">
        <v>0</v>
      </c>
      <c r="E39" s="525">
        <v>313</v>
      </c>
      <c r="F39" s="526">
        <f t="shared" si="0"/>
        <v>0</v>
      </c>
      <c r="G39" s="527">
        <v>0</v>
      </c>
      <c r="H39" s="528">
        <f t="shared" si="1"/>
        <v>0</v>
      </c>
      <c r="I39" s="529">
        <v>312</v>
      </c>
      <c r="J39" s="506">
        <v>0</v>
      </c>
      <c r="K39" s="414">
        <f t="shared" si="2"/>
        <v>0</v>
      </c>
    </row>
    <row r="40" spans="1:11" ht="15.75">
      <c r="A40" s="418">
        <v>29</v>
      </c>
      <c r="B40" s="423" t="s">
        <v>894</v>
      </c>
      <c r="C40" s="429">
        <v>0</v>
      </c>
      <c r="D40" s="429">
        <v>0</v>
      </c>
      <c r="E40" s="525">
        <v>313</v>
      </c>
      <c r="F40" s="526">
        <f t="shared" si="0"/>
        <v>0</v>
      </c>
      <c r="G40" s="527">
        <v>0</v>
      </c>
      <c r="H40" s="528">
        <f t="shared" si="1"/>
        <v>0</v>
      </c>
      <c r="I40" s="529">
        <v>312</v>
      </c>
      <c r="J40" s="506">
        <v>0</v>
      </c>
      <c r="K40" s="414">
        <f t="shared" si="2"/>
        <v>0</v>
      </c>
    </row>
    <row r="41" spans="1:11" ht="15.75">
      <c r="A41" s="418">
        <v>30</v>
      </c>
      <c r="B41" s="423" t="s">
        <v>895</v>
      </c>
      <c r="C41" s="429">
        <v>8</v>
      </c>
      <c r="D41" s="429">
        <v>370</v>
      </c>
      <c r="E41" s="525">
        <v>313</v>
      </c>
      <c r="F41" s="526">
        <f t="shared" si="0"/>
        <v>115810</v>
      </c>
      <c r="G41" s="527">
        <v>8</v>
      </c>
      <c r="H41" s="528">
        <f t="shared" si="1"/>
        <v>114816</v>
      </c>
      <c r="I41" s="529">
        <v>312</v>
      </c>
      <c r="J41" s="506">
        <v>368</v>
      </c>
      <c r="K41" s="414">
        <f t="shared" si="2"/>
        <v>17.371499999999997</v>
      </c>
    </row>
    <row r="42" spans="1:11" ht="15.75">
      <c r="A42" s="418">
        <v>31</v>
      </c>
      <c r="B42" s="423" t="s">
        <v>896</v>
      </c>
      <c r="C42" s="429">
        <v>0</v>
      </c>
      <c r="D42" s="429">
        <v>0</v>
      </c>
      <c r="E42" s="525">
        <v>313</v>
      </c>
      <c r="F42" s="526">
        <f t="shared" si="0"/>
        <v>0</v>
      </c>
      <c r="G42" s="527">
        <v>0</v>
      </c>
      <c r="H42" s="528">
        <f t="shared" si="1"/>
        <v>0</v>
      </c>
      <c r="I42" s="529">
        <v>312</v>
      </c>
      <c r="J42" s="506">
        <v>0</v>
      </c>
      <c r="K42" s="414">
        <f t="shared" si="2"/>
        <v>0</v>
      </c>
    </row>
    <row r="43" spans="1:11" ht="15.75">
      <c r="A43" s="418">
        <v>32</v>
      </c>
      <c r="B43" s="423" t="s">
        <v>897</v>
      </c>
      <c r="C43" s="429">
        <v>0</v>
      </c>
      <c r="D43" s="429">
        <v>0</v>
      </c>
      <c r="E43" s="525">
        <v>313</v>
      </c>
      <c r="F43" s="526">
        <f t="shared" si="0"/>
        <v>0</v>
      </c>
      <c r="G43" s="527">
        <v>0</v>
      </c>
      <c r="H43" s="528">
        <f t="shared" si="1"/>
        <v>0</v>
      </c>
      <c r="I43" s="529">
        <v>312</v>
      </c>
      <c r="J43" s="506">
        <v>0</v>
      </c>
      <c r="K43" s="414">
        <f t="shared" si="2"/>
        <v>0</v>
      </c>
    </row>
    <row r="44" spans="1:11" ht="15.75">
      <c r="A44" s="418">
        <v>33</v>
      </c>
      <c r="B44" s="423" t="s">
        <v>898</v>
      </c>
      <c r="C44" s="431">
        <v>7</v>
      </c>
      <c r="D44" s="431">
        <v>350</v>
      </c>
      <c r="E44" s="525">
        <v>313</v>
      </c>
      <c r="F44" s="526">
        <f t="shared" si="0"/>
        <v>109550</v>
      </c>
      <c r="G44" s="482">
        <v>9</v>
      </c>
      <c r="H44" s="528">
        <f t="shared" si="1"/>
        <v>98904</v>
      </c>
      <c r="I44" s="529">
        <v>312</v>
      </c>
      <c r="J44" s="506">
        <v>317</v>
      </c>
      <c r="K44" s="414">
        <f t="shared" si="2"/>
        <v>16.4325</v>
      </c>
    </row>
    <row r="45" spans="1:11" ht="15.75">
      <c r="A45" s="418">
        <v>34</v>
      </c>
      <c r="B45" s="423" t="s">
        <v>899</v>
      </c>
      <c r="C45" s="431">
        <v>0</v>
      </c>
      <c r="D45" s="431">
        <v>0</v>
      </c>
      <c r="E45" s="525">
        <v>313</v>
      </c>
      <c r="F45" s="526">
        <f t="shared" si="0"/>
        <v>0</v>
      </c>
      <c r="G45" s="482">
        <v>0</v>
      </c>
      <c r="H45" s="528">
        <f t="shared" si="1"/>
        <v>0</v>
      </c>
      <c r="I45" s="529">
        <v>312</v>
      </c>
      <c r="J45" s="506">
        <v>0</v>
      </c>
      <c r="K45" s="414">
        <f t="shared" si="2"/>
        <v>0</v>
      </c>
    </row>
    <row r="46" spans="1:11" ht="15.75">
      <c r="A46" s="1110" t="s">
        <v>900</v>
      </c>
      <c r="B46" s="1111"/>
      <c r="C46" s="432">
        <v>29</v>
      </c>
      <c r="D46" s="432">
        <v>1352</v>
      </c>
      <c r="E46" s="525">
        <v>313</v>
      </c>
      <c r="F46" s="531">
        <f t="shared" si="0"/>
        <v>423176</v>
      </c>
      <c r="G46" s="532">
        <f>SUM(G12:G45)</f>
        <v>27</v>
      </c>
      <c r="H46" s="533">
        <f>J46*I46</f>
        <v>308256</v>
      </c>
      <c r="I46" s="534">
        <v>312</v>
      </c>
      <c r="J46" s="507">
        <v>988</v>
      </c>
      <c r="K46" s="414">
        <f t="shared" si="2"/>
        <v>63.47639999999999</v>
      </c>
    </row>
    <row r="47" spans="1:10" ht="15.75">
      <c r="A47" s="426"/>
      <c r="B47" s="86"/>
      <c r="C47" s="86"/>
      <c r="D47" s="420"/>
      <c r="E47" s="420"/>
      <c r="F47" s="420"/>
      <c r="G47" s="420"/>
      <c r="H47" s="420"/>
      <c r="I47" s="420"/>
      <c r="J47" s="420"/>
    </row>
    <row r="48" spans="1:10" ht="15.75">
      <c r="A48" s="426"/>
      <c r="B48" s="86"/>
      <c r="C48" s="86"/>
      <c r="D48" s="420"/>
      <c r="E48" s="420"/>
      <c r="F48" s="420"/>
      <c r="G48" s="420"/>
      <c r="H48" s="420"/>
      <c r="I48" s="420"/>
      <c r="J48" s="420"/>
    </row>
    <row r="49" spans="1:10" ht="15.75">
      <c r="A49" s="426"/>
      <c r="B49" s="86"/>
      <c r="C49" s="86"/>
      <c r="D49" s="420"/>
      <c r="E49" s="420"/>
      <c r="F49" s="420"/>
      <c r="G49" s="420"/>
      <c r="H49" s="420"/>
      <c r="I49" s="420"/>
      <c r="J49" s="420"/>
    </row>
    <row r="50" spans="1:10" ht="15.75" customHeight="1">
      <c r="A50" s="12" t="s">
        <v>1121</v>
      </c>
      <c r="B50" s="11"/>
      <c r="C50" s="11"/>
      <c r="D50" s="11"/>
      <c r="E50" s="11"/>
      <c r="F50" s="11"/>
      <c r="G50" s="11"/>
      <c r="I50" s="1082" t="s">
        <v>12</v>
      </c>
      <c r="J50" s="1082"/>
    </row>
    <row r="51" spans="1:10" ht="12.75" customHeight="1">
      <c r="A51" s="1079" t="s">
        <v>13</v>
      </c>
      <c r="B51" s="1079"/>
      <c r="C51" s="1079"/>
      <c r="D51" s="1079"/>
      <c r="E51" s="1079"/>
      <c r="F51" s="1079"/>
      <c r="G51" s="1079"/>
      <c r="H51" s="1079"/>
      <c r="I51" s="1079"/>
      <c r="J51" s="1079"/>
    </row>
    <row r="52" spans="1:10" ht="12.75" customHeight="1">
      <c r="A52" s="1079" t="s">
        <v>19</v>
      </c>
      <c r="B52" s="1079"/>
      <c r="C52" s="1079"/>
      <c r="D52" s="1079"/>
      <c r="E52" s="1079"/>
      <c r="F52" s="1079"/>
      <c r="G52" s="1079"/>
      <c r="H52" s="1079"/>
      <c r="I52" s="1079"/>
      <c r="J52" s="1079"/>
    </row>
    <row r="53" spans="1:11" ht="15.75">
      <c r="A53" s="11"/>
      <c r="B53" s="11"/>
      <c r="C53" s="11"/>
      <c r="E53" s="11"/>
      <c r="H53" s="996" t="s">
        <v>83</v>
      </c>
      <c r="I53" s="996"/>
      <c r="J53" s="996"/>
      <c r="K53" s="490">
        <f>H46+'T5_PLAN_vs_PRFM'!H46</f>
        <v>636857691</v>
      </c>
    </row>
    <row r="57" spans="1:10" ht="15">
      <c r="A57" s="1108"/>
      <c r="B57" s="1108"/>
      <c r="C57" s="1108"/>
      <c r="D57" s="1108"/>
      <c r="E57" s="1108"/>
      <c r="F57" s="1108"/>
      <c r="G57" s="1108"/>
      <c r="H57" s="1108"/>
      <c r="I57" s="1108"/>
      <c r="J57" s="1108"/>
    </row>
    <row r="59" spans="1:10" ht="15">
      <c r="A59" s="1108"/>
      <c r="B59" s="1108"/>
      <c r="C59" s="1108"/>
      <c r="D59" s="1108"/>
      <c r="E59" s="1108"/>
      <c r="F59" s="1108"/>
      <c r="G59" s="1108"/>
      <c r="H59" s="1108"/>
      <c r="I59" s="1108"/>
      <c r="J59" s="1108"/>
    </row>
  </sheetData>
  <sheetProtection/>
  <mergeCells count="17">
    <mergeCell ref="A52:J52"/>
    <mergeCell ref="H53:J53"/>
    <mergeCell ref="A57:J57"/>
    <mergeCell ref="A59:J59"/>
    <mergeCell ref="A9:A10"/>
    <mergeCell ref="B9:B10"/>
    <mergeCell ref="C9:F9"/>
    <mergeCell ref="G9:J9"/>
    <mergeCell ref="I50:J50"/>
    <mergeCell ref="A51:J51"/>
    <mergeCell ref="A46:B46"/>
    <mergeCell ref="E1:I1"/>
    <mergeCell ref="A2:J2"/>
    <mergeCell ref="A3:J3"/>
    <mergeCell ref="A5:J5"/>
    <mergeCell ref="A8:B8"/>
    <mergeCell ref="H8:J8"/>
  </mergeCells>
  <printOptions horizontalCentered="1"/>
  <pageMargins left="0.7086614173228347" right="0.7086614173228347" top="0.2362204724409449" bottom="0" header="0.23" footer="0.13"/>
  <pageSetup fitToHeight="1" fitToWidth="1"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P59"/>
  <sheetViews>
    <sheetView zoomScaleSheetLayoutView="90" zoomScalePageLayoutView="0" workbookViewId="0" topLeftCell="A1">
      <pane xSplit="2" ySplit="11" topLeftCell="C42" activePane="bottomRight" state="frozen"/>
      <selection pane="topLeft" activeCell="A1" sqref="A1"/>
      <selection pane="topRight" activeCell="C1" sqref="C1"/>
      <selection pane="bottomLeft" activeCell="A12" sqref="A12"/>
      <selection pane="bottomRight" activeCell="F46" sqref="F46"/>
    </sheetView>
  </sheetViews>
  <sheetFormatPr defaultColWidth="9.140625" defaultRowHeight="12.75"/>
  <cols>
    <col min="1" max="1" width="7.421875" style="414" customWidth="1"/>
    <col min="2" max="2" width="26.00390625" style="414" customWidth="1"/>
    <col min="3" max="3" width="15.421875" style="414" customWidth="1"/>
    <col min="4" max="4" width="12.421875" style="414" customWidth="1"/>
    <col min="5" max="5" width="16.00390625" style="414" customWidth="1"/>
    <col min="6" max="6" width="20.57421875" style="414" customWidth="1"/>
    <col min="7" max="7" width="16.57421875" style="414" customWidth="1"/>
    <col min="8" max="8" width="20.421875" style="414" customWidth="1"/>
    <col min="9" max="9" width="20.7109375" style="414" customWidth="1"/>
    <col min="10" max="10" width="22.00390625" style="414" customWidth="1"/>
    <col min="11" max="11" width="13.57421875" style="414" bestFit="1" customWidth="1"/>
    <col min="12" max="16384" width="9.140625" style="414" customWidth="1"/>
  </cols>
  <sheetData>
    <row r="1" spans="5:10" ht="15.75">
      <c r="E1" s="996"/>
      <c r="F1" s="996"/>
      <c r="G1" s="996"/>
      <c r="H1" s="996"/>
      <c r="I1" s="996"/>
      <c r="J1" s="389" t="s">
        <v>377</v>
      </c>
    </row>
    <row r="2" spans="1:10" ht="15">
      <c r="A2" s="1078" t="s">
        <v>0</v>
      </c>
      <c r="B2" s="1078"/>
      <c r="C2" s="1078"/>
      <c r="D2" s="1078"/>
      <c r="E2" s="1078"/>
      <c r="F2" s="1078"/>
      <c r="G2" s="1078"/>
      <c r="H2" s="1078"/>
      <c r="I2" s="1078"/>
      <c r="J2" s="1078"/>
    </row>
    <row r="3" spans="1:10" ht="15.75">
      <c r="A3" s="996" t="s">
        <v>656</v>
      </c>
      <c r="B3" s="996"/>
      <c r="C3" s="996"/>
      <c r="D3" s="996"/>
      <c r="E3" s="996"/>
      <c r="F3" s="996"/>
      <c r="G3" s="996"/>
      <c r="H3" s="996"/>
      <c r="I3" s="996"/>
      <c r="J3" s="996"/>
    </row>
    <row r="4" ht="14.25" customHeight="1"/>
    <row r="5" spans="1:10" ht="31.5" customHeight="1">
      <c r="A5" s="1104" t="s">
        <v>671</v>
      </c>
      <c r="B5" s="1104"/>
      <c r="C5" s="1104"/>
      <c r="D5" s="1104"/>
      <c r="E5" s="1104"/>
      <c r="F5" s="1104"/>
      <c r="G5" s="1104"/>
      <c r="H5" s="1104"/>
      <c r="I5" s="1104"/>
      <c r="J5" s="1104"/>
    </row>
    <row r="6" spans="1:10" ht="13.5" customHeight="1">
      <c r="A6" s="22"/>
      <c r="B6" s="22"/>
      <c r="C6" s="22"/>
      <c r="D6" s="22"/>
      <c r="E6" s="22"/>
      <c r="F6" s="22"/>
      <c r="G6" s="22"/>
      <c r="H6" s="22"/>
      <c r="I6" s="22"/>
      <c r="J6" s="22"/>
    </row>
    <row r="7" ht="0.75" customHeight="1"/>
    <row r="8" spans="1:10" ht="15.75">
      <c r="A8" s="1069" t="s">
        <v>936</v>
      </c>
      <c r="B8" s="1069"/>
      <c r="C8" s="237"/>
      <c r="H8" s="1063" t="s">
        <v>827</v>
      </c>
      <c r="I8" s="1063"/>
      <c r="J8" s="1063"/>
    </row>
    <row r="9" spans="1:16" ht="15.75">
      <c r="A9" s="1077" t="s">
        <v>2</v>
      </c>
      <c r="B9" s="1077" t="s">
        <v>3</v>
      </c>
      <c r="C9" s="1074" t="s">
        <v>669</v>
      </c>
      <c r="D9" s="1076"/>
      <c r="E9" s="1076"/>
      <c r="F9" s="1101"/>
      <c r="G9" s="1074" t="s">
        <v>104</v>
      </c>
      <c r="H9" s="1076"/>
      <c r="I9" s="1076"/>
      <c r="J9" s="1101"/>
      <c r="O9" s="308"/>
      <c r="P9" s="420"/>
    </row>
    <row r="10" spans="1:10" ht="69.75" customHeight="1">
      <c r="A10" s="1077"/>
      <c r="B10" s="1077"/>
      <c r="C10" s="418" t="s">
        <v>188</v>
      </c>
      <c r="D10" s="418" t="s">
        <v>16</v>
      </c>
      <c r="E10" s="535" t="s">
        <v>1111</v>
      </c>
      <c r="F10" s="419" t="s">
        <v>206</v>
      </c>
      <c r="G10" s="418" t="s">
        <v>188</v>
      </c>
      <c r="H10" s="504" t="s">
        <v>17</v>
      </c>
      <c r="I10" s="505" t="s">
        <v>114</v>
      </c>
      <c r="J10" s="418" t="s">
        <v>207</v>
      </c>
    </row>
    <row r="11" spans="1:10" s="512" customFormat="1" ht="12.75">
      <c r="A11" s="47">
        <v>1</v>
      </c>
      <c r="B11" s="47">
        <v>2</v>
      </c>
      <c r="C11" s="47">
        <v>3</v>
      </c>
      <c r="D11" s="47">
        <v>4</v>
      </c>
      <c r="E11" s="47">
        <v>5</v>
      </c>
      <c r="F11" s="510">
        <v>6</v>
      </c>
      <c r="G11" s="47">
        <v>7</v>
      </c>
      <c r="H11" s="511">
        <v>8</v>
      </c>
      <c r="I11" s="47">
        <v>9</v>
      </c>
      <c r="J11" s="47">
        <v>10</v>
      </c>
    </row>
    <row r="12" spans="1:11" ht="15.75">
      <c r="A12" s="418">
        <v>1</v>
      </c>
      <c r="B12" s="423" t="s">
        <v>866</v>
      </c>
      <c r="C12" s="429">
        <v>240</v>
      </c>
      <c r="D12" s="429">
        <v>26641</v>
      </c>
      <c r="E12" s="429">
        <v>36</v>
      </c>
      <c r="F12" s="429">
        <f>D12*E12</f>
        <v>959076</v>
      </c>
      <c r="G12" s="479">
        <v>76</v>
      </c>
      <c r="H12" s="479">
        <v>189707.4</v>
      </c>
      <c r="I12" s="528">
        <v>38</v>
      </c>
      <c r="J12" s="506">
        <f>H12/I12</f>
        <v>4992.3</v>
      </c>
      <c r="K12" s="490"/>
    </row>
    <row r="13" spans="1:11" ht="15.75">
      <c r="A13" s="418">
        <v>2</v>
      </c>
      <c r="B13" s="423" t="s">
        <v>867</v>
      </c>
      <c r="C13" s="429">
        <v>437</v>
      </c>
      <c r="D13" s="429">
        <v>46259</v>
      </c>
      <c r="E13" s="429">
        <v>36</v>
      </c>
      <c r="F13" s="429">
        <f aca="true" t="shared" si="0" ref="F13:F45">D13*E13</f>
        <v>1665324</v>
      </c>
      <c r="G13" s="479">
        <v>125</v>
      </c>
      <c r="H13" s="479">
        <v>194066</v>
      </c>
      <c r="I13" s="528">
        <v>38</v>
      </c>
      <c r="J13" s="506">
        <f aca="true" t="shared" si="1" ref="J13:J45">H13/I13</f>
        <v>5107</v>
      </c>
      <c r="K13" s="490"/>
    </row>
    <row r="14" spans="1:11" ht="15.75">
      <c r="A14" s="418">
        <v>3</v>
      </c>
      <c r="B14" s="423" t="s">
        <v>868</v>
      </c>
      <c r="C14" s="429">
        <v>661</v>
      </c>
      <c r="D14" s="429">
        <v>51186</v>
      </c>
      <c r="E14" s="429">
        <v>36</v>
      </c>
      <c r="F14" s="429">
        <f t="shared" si="0"/>
        <v>1842696</v>
      </c>
      <c r="G14" s="479">
        <f aca="true" t="shared" si="2" ref="G14:G45">C14*69%</f>
        <v>456.09</v>
      </c>
      <c r="H14" s="479">
        <v>1871880</v>
      </c>
      <c r="I14" s="528">
        <v>38</v>
      </c>
      <c r="J14" s="506">
        <f t="shared" si="1"/>
        <v>49260</v>
      </c>
      <c r="K14" s="490"/>
    </row>
    <row r="15" spans="1:11" ht="15.75">
      <c r="A15" s="418">
        <v>4</v>
      </c>
      <c r="B15" s="423" t="s">
        <v>869</v>
      </c>
      <c r="C15" s="429">
        <v>409</v>
      </c>
      <c r="D15" s="429">
        <v>49522</v>
      </c>
      <c r="E15" s="429">
        <v>36</v>
      </c>
      <c r="F15" s="429">
        <f t="shared" si="0"/>
        <v>1782792</v>
      </c>
      <c r="G15" s="479">
        <f t="shared" si="2"/>
        <v>282.21</v>
      </c>
      <c r="H15" s="479">
        <v>772470</v>
      </c>
      <c r="I15" s="528">
        <v>38</v>
      </c>
      <c r="J15" s="506">
        <f t="shared" si="1"/>
        <v>20328.157894736843</v>
      </c>
      <c r="K15" s="490"/>
    </row>
    <row r="16" spans="1:11" ht="15.75">
      <c r="A16" s="418">
        <v>5</v>
      </c>
      <c r="B16" s="423" t="s">
        <v>870</v>
      </c>
      <c r="C16" s="429">
        <v>171</v>
      </c>
      <c r="D16" s="429">
        <v>41999</v>
      </c>
      <c r="E16" s="429">
        <v>36</v>
      </c>
      <c r="F16" s="429">
        <f t="shared" si="0"/>
        <v>1511964</v>
      </c>
      <c r="G16" s="479">
        <f t="shared" si="2"/>
        <v>117.99</v>
      </c>
      <c r="H16" s="479">
        <v>513915</v>
      </c>
      <c r="I16" s="528">
        <v>38</v>
      </c>
      <c r="J16" s="506">
        <f t="shared" si="1"/>
        <v>13524.078947368422</v>
      </c>
      <c r="K16" s="490"/>
    </row>
    <row r="17" spans="1:11" ht="15.75">
      <c r="A17" s="418">
        <v>6</v>
      </c>
      <c r="B17" s="423" t="s">
        <v>871</v>
      </c>
      <c r="C17" s="429">
        <v>463</v>
      </c>
      <c r="D17" s="429">
        <v>19701</v>
      </c>
      <c r="E17" s="429">
        <v>36</v>
      </c>
      <c r="F17" s="429">
        <f t="shared" si="0"/>
        <v>709236</v>
      </c>
      <c r="G17" s="479">
        <f t="shared" si="2"/>
        <v>319.46999999999997</v>
      </c>
      <c r="H17" s="479">
        <v>514900</v>
      </c>
      <c r="I17" s="528">
        <v>38</v>
      </c>
      <c r="J17" s="506">
        <f t="shared" si="1"/>
        <v>13550</v>
      </c>
      <c r="K17" s="490"/>
    </row>
    <row r="18" spans="1:11" ht="15.75">
      <c r="A18" s="418">
        <v>7</v>
      </c>
      <c r="B18" s="423" t="s">
        <v>872</v>
      </c>
      <c r="C18" s="429">
        <v>287</v>
      </c>
      <c r="D18" s="429">
        <v>21206</v>
      </c>
      <c r="E18" s="429">
        <v>36</v>
      </c>
      <c r="F18" s="429">
        <f t="shared" si="0"/>
        <v>763416</v>
      </c>
      <c r="G18" s="479">
        <f t="shared" si="2"/>
        <v>198.02999999999997</v>
      </c>
      <c r="H18" s="479">
        <v>614498</v>
      </c>
      <c r="I18" s="528">
        <v>38</v>
      </c>
      <c r="J18" s="506">
        <f t="shared" si="1"/>
        <v>16171</v>
      </c>
      <c r="K18" s="490"/>
    </row>
    <row r="19" spans="1:11" ht="15.75">
      <c r="A19" s="418">
        <v>8</v>
      </c>
      <c r="B19" s="423" t="s">
        <v>873</v>
      </c>
      <c r="C19" s="429">
        <v>1191</v>
      </c>
      <c r="D19" s="429">
        <v>32424</v>
      </c>
      <c r="E19" s="429">
        <v>36</v>
      </c>
      <c r="F19" s="429">
        <f t="shared" si="0"/>
        <v>1167264</v>
      </c>
      <c r="G19" s="479">
        <f t="shared" si="2"/>
        <v>821.79</v>
      </c>
      <c r="H19" s="479">
        <v>917814</v>
      </c>
      <c r="I19" s="528">
        <v>38</v>
      </c>
      <c r="J19" s="506">
        <f t="shared" si="1"/>
        <v>24153</v>
      </c>
      <c r="K19" s="490"/>
    </row>
    <row r="20" spans="1:11" ht="15.75">
      <c r="A20" s="418">
        <v>9</v>
      </c>
      <c r="B20" s="423" t="s">
        <v>874</v>
      </c>
      <c r="C20" s="429">
        <v>934</v>
      </c>
      <c r="D20" s="429">
        <v>28422</v>
      </c>
      <c r="E20" s="429">
        <v>36</v>
      </c>
      <c r="F20" s="429">
        <f t="shared" si="0"/>
        <v>1023192</v>
      </c>
      <c r="G20" s="479">
        <f t="shared" si="2"/>
        <v>644.4599999999999</v>
      </c>
      <c r="H20" s="479">
        <v>1292000</v>
      </c>
      <c r="I20" s="528">
        <v>38</v>
      </c>
      <c r="J20" s="506">
        <f t="shared" si="1"/>
        <v>34000</v>
      </c>
      <c r="K20" s="490"/>
    </row>
    <row r="21" spans="1:11" ht="15.75">
      <c r="A21" s="418">
        <v>10</v>
      </c>
      <c r="B21" s="423" t="s">
        <v>875</v>
      </c>
      <c r="C21" s="429">
        <v>801</v>
      </c>
      <c r="D21" s="429">
        <v>37169</v>
      </c>
      <c r="E21" s="429">
        <v>36</v>
      </c>
      <c r="F21" s="429">
        <f t="shared" si="0"/>
        <v>1338084</v>
      </c>
      <c r="G21" s="479">
        <f t="shared" si="2"/>
        <v>552.6899999999999</v>
      </c>
      <c r="H21" s="479">
        <v>646826</v>
      </c>
      <c r="I21" s="528">
        <v>38</v>
      </c>
      <c r="J21" s="506">
        <f t="shared" si="1"/>
        <v>17021.736842105263</v>
      </c>
      <c r="K21" s="490"/>
    </row>
    <row r="22" spans="1:11" ht="15.75">
      <c r="A22" s="418">
        <v>11</v>
      </c>
      <c r="B22" s="423" t="s">
        <v>876</v>
      </c>
      <c r="C22" s="429">
        <v>714</v>
      </c>
      <c r="D22" s="429">
        <v>27023</v>
      </c>
      <c r="E22" s="429">
        <v>36</v>
      </c>
      <c r="F22" s="429">
        <f t="shared" si="0"/>
        <v>972828</v>
      </c>
      <c r="G22" s="479">
        <f t="shared" si="2"/>
        <v>492.65999999999997</v>
      </c>
      <c r="H22" s="479">
        <v>1077110</v>
      </c>
      <c r="I22" s="528">
        <v>38</v>
      </c>
      <c r="J22" s="506">
        <f t="shared" si="1"/>
        <v>28345</v>
      </c>
      <c r="K22" s="490"/>
    </row>
    <row r="23" spans="1:11" ht="15.75">
      <c r="A23" s="418">
        <v>12</v>
      </c>
      <c r="B23" s="423" t="s">
        <v>877</v>
      </c>
      <c r="C23" s="429">
        <v>964</v>
      </c>
      <c r="D23" s="429">
        <v>64995</v>
      </c>
      <c r="E23" s="429">
        <v>36</v>
      </c>
      <c r="F23" s="429">
        <f t="shared" si="0"/>
        <v>2339820</v>
      </c>
      <c r="G23" s="479">
        <f t="shared" si="2"/>
        <v>665.16</v>
      </c>
      <c r="H23" s="479">
        <v>1159950</v>
      </c>
      <c r="I23" s="528">
        <v>38</v>
      </c>
      <c r="J23" s="506">
        <f t="shared" si="1"/>
        <v>30525</v>
      </c>
      <c r="K23" s="490"/>
    </row>
    <row r="24" spans="1:11" ht="15.75">
      <c r="A24" s="418">
        <v>13</v>
      </c>
      <c r="B24" s="423" t="s">
        <v>878</v>
      </c>
      <c r="C24" s="429">
        <v>868</v>
      </c>
      <c r="D24" s="429">
        <v>36399</v>
      </c>
      <c r="E24" s="429">
        <v>36</v>
      </c>
      <c r="F24" s="429">
        <f t="shared" si="0"/>
        <v>1310364</v>
      </c>
      <c r="G24" s="479">
        <f t="shared" si="2"/>
        <v>598.92</v>
      </c>
      <c r="H24" s="479">
        <v>907775</v>
      </c>
      <c r="I24" s="528">
        <v>38</v>
      </c>
      <c r="J24" s="506">
        <f t="shared" si="1"/>
        <v>23888.815789473683</v>
      </c>
      <c r="K24" s="490"/>
    </row>
    <row r="25" spans="1:11" ht="15.75">
      <c r="A25" s="418">
        <v>14</v>
      </c>
      <c r="B25" s="423" t="s">
        <v>879</v>
      </c>
      <c r="C25" s="429">
        <v>365</v>
      </c>
      <c r="D25" s="429">
        <v>25067</v>
      </c>
      <c r="E25" s="429">
        <v>36</v>
      </c>
      <c r="F25" s="429">
        <f t="shared" si="0"/>
        <v>902412</v>
      </c>
      <c r="G25" s="479">
        <f t="shared" si="2"/>
        <v>251.85</v>
      </c>
      <c r="H25" s="479">
        <v>482160</v>
      </c>
      <c r="I25" s="528">
        <v>38</v>
      </c>
      <c r="J25" s="506">
        <f t="shared" si="1"/>
        <v>12688.421052631578</v>
      </c>
      <c r="K25" s="490"/>
    </row>
    <row r="26" spans="1:11" ht="15.75">
      <c r="A26" s="418">
        <v>15</v>
      </c>
      <c r="B26" s="423" t="s">
        <v>880</v>
      </c>
      <c r="C26" s="429">
        <v>42</v>
      </c>
      <c r="D26" s="429">
        <v>10052</v>
      </c>
      <c r="E26" s="429">
        <v>36</v>
      </c>
      <c r="F26" s="429">
        <f t="shared" si="0"/>
        <v>361872</v>
      </c>
      <c r="G26" s="479">
        <f t="shared" si="2"/>
        <v>28.979999999999997</v>
      </c>
      <c r="H26" s="479">
        <v>22135</v>
      </c>
      <c r="I26" s="528">
        <v>38</v>
      </c>
      <c r="J26" s="506">
        <f t="shared" si="1"/>
        <v>582.5</v>
      </c>
      <c r="K26" s="490"/>
    </row>
    <row r="27" spans="1:11" ht="15.75">
      <c r="A27" s="418">
        <v>16</v>
      </c>
      <c r="B27" s="423" t="s">
        <v>881</v>
      </c>
      <c r="C27" s="429">
        <v>1261</v>
      </c>
      <c r="D27" s="429">
        <v>36261</v>
      </c>
      <c r="E27" s="429">
        <v>36</v>
      </c>
      <c r="F27" s="429">
        <f t="shared" si="0"/>
        <v>1305396</v>
      </c>
      <c r="G27" s="479">
        <f t="shared" si="2"/>
        <v>870.0899999999999</v>
      </c>
      <c r="H27" s="479">
        <v>830443</v>
      </c>
      <c r="I27" s="528">
        <v>38</v>
      </c>
      <c r="J27" s="506">
        <f t="shared" si="1"/>
        <v>21853.763157894737</v>
      </c>
      <c r="K27" s="490"/>
    </row>
    <row r="28" spans="1:11" ht="15.75">
      <c r="A28" s="418">
        <v>17</v>
      </c>
      <c r="B28" s="423" t="s">
        <v>882</v>
      </c>
      <c r="C28" s="429">
        <v>511</v>
      </c>
      <c r="D28" s="429">
        <v>24975</v>
      </c>
      <c r="E28" s="429">
        <v>36</v>
      </c>
      <c r="F28" s="429">
        <f t="shared" si="0"/>
        <v>899100</v>
      </c>
      <c r="G28" s="479">
        <f t="shared" si="2"/>
        <v>352.59</v>
      </c>
      <c r="H28" s="479">
        <v>643454</v>
      </c>
      <c r="I28" s="528">
        <v>38</v>
      </c>
      <c r="J28" s="506">
        <f t="shared" si="1"/>
        <v>16933</v>
      </c>
      <c r="K28" s="490"/>
    </row>
    <row r="29" spans="1:11" ht="15.75">
      <c r="A29" s="424">
        <v>18</v>
      </c>
      <c r="B29" s="425" t="s">
        <v>883</v>
      </c>
      <c r="C29" s="429">
        <v>270</v>
      </c>
      <c r="D29" s="429">
        <v>40068</v>
      </c>
      <c r="E29" s="429">
        <v>36</v>
      </c>
      <c r="F29" s="429">
        <f t="shared" si="0"/>
        <v>1442448</v>
      </c>
      <c r="G29" s="479">
        <v>0</v>
      </c>
      <c r="H29" s="479">
        <v>0</v>
      </c>
      <c r="I29" s="528">
        <v>38</v>
      </c>
      <c r="J29" s="506">
        <f t="shared" si="1"/>
        <v>0</v>
      </c>
      <c r="K29" s="490"/>
    </row>
    <row r="30" spans="1:11" ht="15.75">
      <c r="A30" s="418">
        <v>19</v>
      </c>
      <c r="B30" s="423" t="s">
        <v>884</v>
      </c>
      <c r="C30" s="429">
        <v>246</v>
      </c>
      <c r="D30" s="429">
        <v>21601</v>
      </c>
      <c r="E30" s="429">
        <v>36</v>
      </c>
      <c r="F30" s="429">
        <f t="shared" si="0"/>
        <v>777636</v>
      </c>
      <c r="G30" s="479">
        <v>0</v>
      </c>
      <c r="H30" s="479">
        <v>0</v>
      </c>
      <c r="I30" s="528">
        <v>38</v>
      </c>
      <c r="J30" s="506">
        <f t="shared" si="1"/>
        <v>0</v>
      </c>
      <c r="K30" s="490"/>
    </row>
    <row r="31" spans="1:11" ht="15.75">
      <c r="A31" s="424">
        <v>20</v>
      </c>
      <c r="B31" s="425" t="s">
        <v>885</v>
      </c>
      <c r="C31" s="429">
        <v>221</v>
      </c>
      <c r="D31" s="429">
        <v>46545</v>
      </c>
      <c r="E31" s="429">
        <v>36</v>
      </c>
      <c r="F31" s="429">
        <f t="shared" si="0"/>
        <v>1675620</v>
      </c>
      <c r="G31" s="479">
        <f t="shared" si="2"/>
        <v>152.48999999999998</v>
      </c>
      <c r="H31" s="479">
        <v>854288</v>
      </c>
      <c r="I31" s="528">
        <v>38</v>
      </c>
      <c r="J31" s="506">
        <f t="shared" si="1"/>
        <v>22481.263157894737</v>
      </c>
      <c r="K31" s="490"/>
    </row>
    <row r="32" spans="1:11" ht="15.75">
      <c r="A32" s="418">
        <v>21</v>
      </c>
      <c r="B32" s="423" t="s">
        <v>886</v>
      </c>
      <c r="C32" s="429">
        <v>79</v>
      </c>
      <c r="D32" s="429">
        <v>14421</v>
      </c>
      <c r="E32" s="429">
        <v>36</v>
      </c>
      <c r="F32" s="429">
        <f t="shared" si="0"/>
        <v>519156</v>
      </c>
      <c r="G32" s="479">
        <f t="shared" si="2"/>
        <v>54.51</v>
      </c>
      <c r="H32" s="479">
        <v>5079</v>
      </c>
      <c r="I32" s="528">
        <v>38</v>
      </c>
      <c r="J32" s="506">
        <f t="shared" si="1"/>
        <v>133.6578947368421</v>
      </c>
      <c r="K32" s="490"/>
    </row>
    <row r="33" spans="1:11" ht="15.75">
      <c r="A33" s="418">
        <v>22</v>
      </c>
      <c r="B33" s="423" t="s">
        <v>887</v>
      </c>
      <c r="C33" s="429">
        <v>241</v>
      </c>
      <c r="D33" s="429">
        <v>14203</v>
      </c>
      <c r="E33" s="429">
        <v>36</v>
      </c>
      <c r="F33" s="429">
        <f t="shared" si="0"/>
        <v>511308</v>
      </c>
      <c r="G33" s="479">
        <f t="shared" si="2"/>
        <v>166.29</v>
      </c>
      <c r="H33" s="479">
        <v>160170</v>
      </c>
      <c r="I33" s="528">
        <v>38</v>
      </c>
      <c r="J33" s="506">
        <f t="shared" si="1"/>
        <v>4215</v>
      </c>
      <c r="K33" s="562"/>
    </row>
    <row r="34" spans="1:11" ht="15.75">
      <c r="A34" s="418">
        <v>23</v>
      </c>
      <c r="B34" s="423" t="s">
        <v>888</v>
      </c>
      <c r="C34" s="429">
        <v>469</v>
      </c>
      <c r="D34" s="429">
        <v>56528</v>
      </c>
      <c r="E34" s="429">
        <v>36</v>
      </c>
      <c r="F34" s="429">
        <f t="shared" si="0"/>
        <v>2035008</v>
      </c>
      <c r="G34" s="479">
        <f t="shared" si="2"/>
        <v>323.60999999999996</v>
      </c>
      <c r="H34" s="479">
        <v>679972</v>
      </c>
      <c r="I34" s="528">
        <v>38</v>
      </c>
      <c r="J34" s="506">
        <f t="shared" si="1"/>
        <v>17894</v>
      </c>
      <c r="K34" s="562"/>
    </row>
    <row r="35" spans="1:11" ht="15.75">
      <c r="A35" s="418">
        <v>24</v>
      </c>
      <c r="B35" s="423" t="s">
        <v>889</v>
      </c>
      <c r="C35" s="429">
        <v>191</v>
      </c>
      <c r="D35" s="429">
        <v>38690</v>
      </c>
      <c r="E35" s="429">
        <v>36</v>
      </c>
      <c r="F35" s="429">
        <f t="shared" si="0"/>
        <v>1392840</v>
      </c>
      <c r="G35" s="479">
        <f t="shared" si="2"/>
        <v>131.79</v>
      </c>
      <c r="H35" s="479">
        <v>192356</v>
      </c>
      <c r="I35" s="528">
        <v>38</v>
      </c>
      <c r="J35" s="506">
        <f t="shared" si="1"/>
        <v>5062</v>
      </c>
      <c r="K35" s="562"/>
    </row>
    <row r="36" spans="1:11" ht="15.75">
      <c r="A36" s="418">
        <v>25</v>
      </c>
      <c r="B36" s="423" t="s">
        <v>890</v>
      </c>
      <c r="C36" s="429">
        <v>301</v>
      </c>
      <c r="D36" s="429">
        <v>64807</v>
      </c>
      <c r="E36" s="429">
        <v>36</v>
      </c>
      <c r="F36" s="429">
        <f t="shared" si="0"/>
        <v>2333052</v>
      </c>
      <c r="G36" s="479">
        <f t="shared" si="2"/>
        <v>207.69</v>
      </c>
      <c r="H36" s="479">
        <v>830300</v>
      </c>
      <c r="I36" s="528">
        <v>38</v>
      </c>
      <c r="J36" s="506">
        <f t="shared" si="1"/>
        <v>21850</v>
      </c>
      <c r="K36" s="562"/>
    </row>
    <row r="37" spans="1:11" ht="15.75">
      <c r="A37" s="418">
        <v>26</v>
      </c>
      <c r="B37" s="423" t="s">
        <v>891</v>
      </c>
      <c r="C37" s="429">
        <v>407</v>
      </c>
      <c r="D37" s="429">
        <v>88000</v>
      </c>
      <c r="E37" s="429">
        <v>36</v>
      </c>
      <c r="F37" s="429">
        <f t="shared" si="0"/>
        <v>3168000</v>
      </c>
      <c r="G37" s="479">
        <f t="shared" si="2"/>
        <v>280.83</v>
      </c>
      <c r="H37" s="479">
        <v>689396</v>
      </c>
      <c r="I37" s="528">
        <v>38</v>
      </c>
      <c r="J37" s="506">
        <f t="shared" si="1"/>
        <v>18142</v>
      </c>
      <c r="K37" s="562"/>
    </row>
    <row r="38" spans="1:11" ht="15.75">
      <c r="A38" s="418">
        <v>27</v>
      </c>
      <c r="B38" s="423" t="s">
        <v>892</v>
      </c>
      <c r="C38" s="429">
        <v>505</v>
      </c>
      <c r="D38" s="429">
        <v>83117</v>
      </c>
      <c r="E38" s="429">
        <v>36</v>
      </c>
      <c r="F38" s="429">
        <f t="shared" si="0"/>
        <v>2992212</v>
      </c>
      <c r="G38" s="479">
        <f t="shared" si="2"/>
        <v>348.45</v>
      </c>
      <c r="H38" s="479">
        <v>783826</v>
      </c>
      <c r="I38" s="528">
        <v>38</v>
      </c>
      <c r="J38" s="506">
        <f t="shared" si="1"/>
        <v>20627</v>
      </c>
      <c r="K38" s="562"/>
    </row>
    <row r="39" spans="1:11" ht="15.75">
      <c r="A39" s="418">
        <v>28</v>
      </c>
      <c r="B39" s="423" t="s">
        <v>893</v>
      </c>
      <c r="C39" s="429">
        <v>880</v>
      </c>
      <c r="D39" s="429">
        <v>95019</v>
      </c>
      <c r="E39" s="429">
        <v>36</v>
      </c>
      <c r="F39" s="429">
        <f t="shared" si="0"/>
        <v>3420684</v>
      </c>
      <c r="G39" s="479">
        <f t="shared" si="2"/>
        <v>607.1999999999999</v>
      </c>
      <c r="H39" s="479">
        <v>1681652</v>
      </c>
      <c r="I39" s="528">
        <v>38</v>
      </c>
      <c r="J39" s="506">
        <f t="shared" si="1"/>
        <v>44254</v>
      </c>
      <c r="K39" s="603"/>
    </row>
    <row r="40" spans="1:11" ht="15.75">
      <c r="A40" s="418">
        <v>29</v>
      </c>
      <c r="B40" s="423" t="s">
        <v>894</v>
      </c>
      <c r="C40" s="429">
        <v>546</v>
      </c>
      <c r="D40" s="429">
        <v>53847</v>
      </c>
      <c r="E40" s="429">
        <v>36</v>
      </c>
      <c r="F40" s="429">
        <f t="shared" si="0"/>
        <v>1938492</v>
      </c>
      <c r="G40" s="479">
        <f t="shared" si="2"/>
        <v>376.73999999999995</v>
      </c>
      <c r="H40" s="479">
        <v>224504</v>
      </c>
      <c r="I40" s="528">
        <v>38</v>
      </c>
      <c r="J40" s="506">
        <f t="shared" si="1"/>
        <v>5908</v>
      </c>
      <c r="K40" s="490"/>
    </row>
    <row r="41" spans="1:11" ht="15.75">
      <c r="A41" s="418">
        <v>30</v>
      </c>
      <c r="B41" s="423" t="s">
        <v>895</v>
      </c>
      <c r="C41" s="429">
        <v>528</v>
      </c>
      <c r="D41" s="429">
        <v>80390</v>
      </c>
      <c r="E41" s="429">
        <v>36</v>
      </c>
      <c r="F41" s="429">
        <f t="shared" si="0"/>
        <v>2894040</v>
      </c>
      <c r="G41" s="479">
        <f t="shared" si="2"/>
        <v>364.32</v>
      </c>
      <c r="H41" s="479">
        <v>1860826</v>
      </c>
      <c r="I41" s="528">
        <v>38</v>
      </c>
      <c r="J41" s="506">
        <f t="shared" si="1"/>
        <v>48969.10526315789</v>
      </c>
      <c r="K41" s="490"/>
    </row>
    <row r="42" spans="1:11" ht="15.75">
      <c r="A42" s="418">
        <v>31</v>
      </c>
      <c r="B42" s="423" t="s">
        <v>896</v>
      </c>
      <c r="C42" s="429">
        <v>686</v>
      </c>
      <c r="D42" s="429">
        <v>95528</v>
      </c>
      <c r="E42" s="429">
        <v>36</v>
      </c>
      <c r="F42" s="429">
        <f t="shared" si="0"/>
        <v>3439008</v>
      </c>
      <c r="G42" s="479">
        <f t="shared" si="2"/>
        <v>473.34</v>
      </c>
      <c r="H42" s="479">
        <v>2542694</v>
      </c>
      <c r="I42" s="528">
        <v>38</v>
      </c>
      <c r="J42" s="506">
        <f t="shared" si="1"/>
        <v>66913</v>
      </c>
      <c r="K42" s="490"/>
    </row>
    <row r="43" spans="1:11" ht="15.75">
      <c r="A43" s="418">
        <v>32</v>
      </c>
      <c r="B43" s="423" t="s">
        <v>897</v>
      </c>
      <c r="C43" s="429">
        <v>382</v>
      </c>
      <c r="D43" s="429">
        <v>56999</v>
      </c>
      <c r="E43" s="429">
        <v>36</v>
      </c>
      <c r="F43" s="429">
        <f t="shared" si="0"/>
        <v>2051964</v>
      </c>
      <c r="G43" s="479">
        <f t="shared" si="2"/>
        <v>263.58</v>
      </c>
      <c r="H43" s="479">
        <v>1161660</v>
      </c>
      <c r="I43" s="528">
        <v>38</v>
      </c>
      <c r="J43" s="506">
        <f t="shared" si="1"/>
        <v>30570</v>
      </c>
      <c r="K43" s="490"/>
    </row>
    <row r="44" spans="1:11" ht="15.75">
      <c r="A44" s="418">
        <v>33</v>
      </c>
      <c r="B44" s="423" t="s">
        <v>898</v>
      </c>
      <c r="C44" s="431">
        <v>705</v>
      </c>
      <c r="D44" s="431">
        <v>83222</v>
      </c>
      <c r="E44" s="429">
        <v>36</v>
      </c>
      <c r="F44" s="429">
        <f t="shared" si="0"/>
        <v>2995992</v>
      </c>
      <c r="G44" s="479">
        <f t="shared" si="2"/>
        <v>486.45</v>
      </c>
      <c r="H44" s="484">
        <v>1857406</v>
      </c>
      <c r="I44" s="528">
        <v>38</v>
      </c>
      <c r="J44" s="506">
        <f t="shared" si="1"/>
        <v>48879.10526315789</v>
      </c>
      <c r="K44" s="490"/>
    </row>
    <row r="45" spans="1:11" ht="15.75">
      <c r="A45" s="418">
        <v>34</v>
      </c>
      <c r="B45" s="423" t="s">
        <v>899</v>
      </c>
      <c r="C45" s="431">
        <v>434</v>
      </c>
      <c r="D45" s="431">
        <v>53065</v>
      </c>
      <c r="E45" s="429">
        <v>36</v>
      </c>
      <c r="F45" s="429">
        <f t="shared" si="0"/>
        <v>1910340</v>
      </c>
      <c r="G45" s="479">
        <f t="shared" si="2"/>
        <v>299.46</v>
      </c>
      <c r="H45" s="484">
        <v>951960</v>
      </c>
      <c r="I45" s="528">
        <v>38</v>
      </c>
      <c r="J45" s="506">
        <f t="shared" si="1"/>
        <v>25051.57894736842</v>
      </c>
      <c r="K45" s="490"/>
    </row>
    <row r="46" spans="1:10" ht="15.75">
      <c r="A46" s="1064" t="s">
        <v>900</v>
      </c>
      <c r="B46" s="1065"/>
      <c r="C46" s="432">
        <f>SUM(C12:C45)</f>
        <v>17410</v>
      </c>
      <c r="D46" s="432">
        <f aca="true" t="shared" si="3" ref="D46:J46">SUM(D12:D45)</f>
        <v>1565351</v>
      </c>
      <c r="E46" s="429">
        <v>36</v>
      </c>
      <c r="F46" s="432">
        <f t="shared" si="3"/>
        <v>56352636</v>
      </c>
      <c r="G46" s="488">
        <f t="shared" si="3"/>
        <v>11390.73</v>
      </c>
      <c r="H46" s="488">
        <f t="shared" si="3"/>
        <v>27127192.4</v>
      </c>
      <c r="I46" s="432">
        <v>38</v>
      </c>
      <c r="J46" s="488">
        <f t="shared" si="3"/>
        <v>713873.4842105262</v>
      </c>
    </row>
    <row r="47" spans="1:10" ht="15.75">
      <c r="A47" s="426"/>
      <c r="B47" s="86"/>
      <c r="C47" s="86"/>
      <c r="D47" s="420"/>
      <c r="E47" s="420"/>
      <c r="F47" s="420"/>
      <c r="G47" s="420"/>
      <c r="H47" s="420"/>
      <c r="I47" s="420"/>
      <c r="J47" s="420"/>
    </row>
    <row r="48" spans="1:10" ht="15.75">
      <c r="A48" s="426"/>
      <c r="B48" s="86"/>
      <c r="C48" s="86"/>
      <c r="D48" s="420"/>
      <c r="E48" s="420"/>
      <c r="F48" s="420"/>
      <c r="G48" s="420"/>
      <c r="H48" s="420"/>
      <c r="I48" s="420"/>
      <c r="J48" s="420"/>
    </row>
    <row r="49" spans="1:10" ht="15.75">
      <c r="A49" s="426"/>
      <c r="B49" s="86"/>
      <c r="C49" s="86"/>
      <c r="D49" s="420"/>
      <c r="E49" s="420"/>
      <c r="F49" s="420"/>
      <c r="G49" s="420"/>
      <c r="H49" s="420"/>
      <c r="I49" s="420"/>
      <c r="J49" s="420"/>
    </row>
    <row r="50" spans="1:10" ht="15.75" customHeight="1">
      <c r="A50" s="12" t="s">
        <v>1121</v>
      </c>
      <c r="B50" s="11"/>
      <c r="C50" s="11"/>
      <c r="D50" s="11"/>
      <c r="E50" s="11"/>
      <c r="F50" s="11"/>
      <c r="G50" s="11"/>
      <c r="I50" s="1082" t="s">
        <v>12</v>
      </c>
      <c r="J50" s="1082"/>
    </row>
    <row r="51" spans="1:10" ht="12.75" customHeight="1">
      <c r="A51" s="1079" t="s">
        <v>13</v>
      </c>
      <c r="B51" s="1079"/>
      <c r="C51" s="1079"/>
      <c r="D51" s="1079"/>
      <c r="E51" s="1079"/>
      <c r="F51" s="1079"/>
      <c r="G51" s="1079"/>
      <c r="H51" s="1079"/>
      <c r="I51" s="1079"/>
      <c r="J51" s="1079"/>
    </row>
    <row r="52" spans="1:10" ht="12.75" customHeight="1">
      <c r="A52" s="1079" t="s">
        <v>19</v>
      </c>
      <c r="B52" s="1079"/>
      <c r="C52" s="1079"/>
      <c r="D52" s="1079"/>
      <c r="E52" s="1079"/>
      <c r="F52" s="1079"/>
      <c r="G52" s="1079"/>
      <c r="H52" s="1079"/>
      <c r="I52" s="1079"/>
      <c r="J52" s="1079"/>
    </row>
    <row r="53" spans="1:10" ht="15.75">
      <c r="A53" s="11"/>
      <c r="B53" s="11"/>
      <c r="C53" s="11"/>
      <c r="E53" s="11"/>
      <c r="H53" s="996" t="s">
        <v>83</v>
      </c>
      <c r="I53" s="996"/>
      <c r="J53" s="996"/>
    </row>
    <row r="57" spans="1:10" ht="15">
      <c r="A57" s="1108"/>
      <c r="B57" s="1108"/>
      <c r="C57" s="1108"/>
      <c r="D57" s="1108"/>
      <c r="E57" s="1108"/>
      <c r="F57" s="1108"/>
      <c r="G57" s="1108"/>
      <c r="H57" s="1108"/>
      <c r="I57" s="1108"/>
      <c r="J57" s="1108"/>
    </row>
    <row r="59" spans="1:10" ht="15">
      <c r="A59" s="1108"/>
      <c r="B59" s="1108"/>
      <c r="C59" s="1108"/>
      <c r="D59" s="1108"/>
      <c r="E59" s="1108"/>
      <c r="F59" s="1108"/>
      <c r="G59" s="1108"/>
      <c r="H59" s="1108"/>
      <c r="I59" s="1108"/>
      <c r="J59" s="1108"/>
    </row>
  </sheetData>
  <sheetProtection/>
  <mergeCells count="17">
    <mergeCell ref="A46:B46"/>
    <mergeCell ref="E1:I1"/>
    <mergeCell ref="A2:J2"/>
    <mergeCell ref="A3:J3"/>
    <mergeCell ref="A5:J5"/>
    <mergeCell ref="A8:B8"/>
    <mergeCell ref="H8:J8"/>
    <mergeCell ref="A52:J52"/>
    <mergeCell ref="H53:J53"/>
    <mergeCell ref="A57:J57"/>
    <mergeCell ref="A59:J59"/>
    <mergeCell ref="A9:A10"/>
    <mergeCell ref="B9:B10"/>
    <mergeCell ref="C9:F9"/>
    <mergeCell ref="G9:J9"/>
    <mergeCell ref="I50:J50"/>
    <mergeCell ref="A51:J51"/>
  </mergeCells>
  <printOptions horizontalCentered="1"/>
  <pageMargins left="0.7086614173228347" right="0.7086614173228347" top="0.2362204724409449" bottom="0" header="0.19" footer="0.1"/>
  <pageSetup fitToHeight="1" fitToWidth="1" horizontalDpi="600" verticalDpi="600" orientation="landscape" paperSize="9" scale="67"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P58"/>
  <sheetViews>
    <sheetView zoomScaleSheetLayoutView="78" zoomScalePageLayoutView="0" workbookViewId="0" topLeftCell="A30">
      <selection activeCell="J46" sqref="J46"/>
    </sheetView>
  </sheetViews>
  <sheetFormatPr defaultColWidth="9.140625" defaultRowHeight="12.75"/>
  <cols>
    <col min="1" max="1" width="5.421875" style="414" customWidth="1"/>
    <col min="2" max="2" width="25.57421875" style="414" customWidth="1"/>
    <col min="3" max="3" width="14.7109375" style="414" customWidth="1"/>
    <col min="4" max="4" width="12.8515625" style="414" customWidth="1"/>
    <col min="5" max="5" width="13.140625" style="414" customWidth="1"/>
    <col min="6" max="6" width="21.28125" style="414" customWidth="1"/>
    <col min="7" max="7" width="13.28125" style="414" customWidth="1"/>
    <col min="8" max="8" width="14.7109375" style="414" customWidth="1"/>
    <col min="9" max="9" width="16.7109375" style="414" customWidth="1"/>
    <col min="10" max="10" width="21.8515625" style="414" customWidth="1"/>
    <col min="11" max="16384" width="9.140625" style="414" customWidth="1"/>
  </cols>
  <sheetData>
    <row r="1" spans="5:10" ht="15.75">
      <c r="E1" s="996"/>
      <c r="F1" s="996"/>
      <c r="G1" s="996"/>
      <c r="H1" s="996"/>
      <c r="I1" s="996"/>
      <c r="J1" s="389" t="s">
        <v>447</v>
      </c>
    </row>
    <row r="2" spans="1:10" ht="15">
      <c r="A2" s="1078" t="s">
        <v>0</v>
      </c>
      <c r="B2" s="1078"/>
      <c r="C2" s="1078"/>
      <c r="D2" s="1078"/>
      <c r="E2" s="1078"/>
      <c r="F2" s="1078"/>
      <c r="G2" s="1078"/>
      <c r="H2" s="1078"/>
      <c r="I2" s="1078"/>
      <c r="J2" s="1078"/>
    </row>
    <row r="3" spans="1:10" ht="15.75">
      <c r="A3" s="996" t="s">
        <v>656</v>
      </c>
      <c r="B3" s="996"/>
      <c r="C3" s="996"/>
      <c r="D3" s="996"/>
      <c r="E3" s="996"/>
      <c r="F3" s="996"/>
      <c r="G3" s="996"/>
      <c r="H3" s="996"/>
      <c r="I3" s="996"/>
      <c r="J3" s="996"/>
    </row>
    <row r="4" ht="14.25" customHeight="1"/>
    <row r="5" spans="1:10" ht="31.5" customHeight="1">
      <c r="A5" s="1104" t="s">
        <v>672</v>
      </c>
      <c r="B5" s="1104"/>
      <c r="C5" s="1104"/>
      <c r="D5" s="1104"/>
      <c r="E5" s="1104"/>
      <c r="F5" s="1104"/>
      <c r="G5" s="1104"/>
      <c r="H5" s="1104"/>
      <c r="I5" s="1104"/>
      <c r="J5" s="1104"/>
    </row>
    <row r="6" spans="1:10" ht="13.5" customHeight="1">
      <c r="A6" s="22"/>
      <c r="B6" s="22"/>
      <c r="C6" s="22"/>
      <c r="D6" s="22"/>
      <c r="E6" s="22"/>
      <c r="F6" s="22"/>
      <c r="G6" s="22"/>
      <c r="H6" s="22"/>
      <c r="I6" s="22"/>
      <c r="J6" s="22"/>
    </row>
    <row r="7" ht="0.75" customHeight="1"/>
    <row r="8" spans="1:10" ht="15.75">
      <c r="A8" s="1069" t="s">
        <v>936</v>
      </c>
      <c r="B8" s="1069"/>
      <c r="C8" s="237"/>
      <c r="H8" s="1063" t="s">
        <v>827</v>
      </c>
      <c r="I8" s="1063"/>
      <c r="J8" s="1063"/>
    </row>
    <row r="9" spans="1:16" ht="15.75">
      <c r="A9" s="1077" t="s">
        <v>917</v>
      </c>
      <c r="B9" s="1077" t="s">
        <v>3</v>
      </c>
      <c r="C9" s="1074" t="s">
        <v>669</v>
      </c>
      <c r="D9" s="1076"/>
      <c r="E9" s="1076"/>
      <c r="F9" s="1101"/>
      <c r="G9" s="1074" t="s">
        <v>104</v>
      </c>
      <c r="H9" s="1076"/>
      <c r="I9" s="1076"/>
      <c r="J9" s="1101"/>
      <c r="O9" s="308"/>
      <c r="P9" s="420"/>
    </row>
    <row r="10" spans="1:10" ht="87.75" customHeight="1">
      <c r="A10" s="1077"/>
      <c r="B10" s="1077"/>
      <c r="C10" s="418" t="s">
        <v>188</v>
      </c>
      <c r="D10" s="418" t="s">
        <v>16</v>
      </c>
      <c r="E10" s="419" t="s">
        <v>1112</v>
      </c>
      <c r="F10" s="419" t="s">
        <v>206</v>
      </c>
      <c r="G10" s="418" t="s">
        <v>188</v>
      </c>
      <c r="H10" s="504" t="s">
        <v>17</v>
      </c>
      <c r="I10" s="505" t="s">
        <v>114</v>
      </c>
      <c r="J10" s="418" t="s">
        <v>207</v>
      </c>
    </row>
    <row r="11" spans="1:10" s="512" customFormat="1" ht="12.75">
      <c r="A11" s="47">
        <v>1</v>
      </c>
      <c r="B11" s="47">
        <v>2</v>
      </c>
      <c r="C11" s="47">
        <v>3</v>
      </c>
      <c r="D11" s="47">
        <v>4</v>
      </c>
      <c r="E11" s="47">
        <v>5</v>
      </c>
      <c r="F11" s="510">
        <v>6</v>
      </c>
      <c r="G11" s="47">
        <v>7</v>
      </c>
      <c r="H11" s="511">
        <v>8</v>
      </c>
      <c r="I11" s="47">
        <v>9</v>
      </c>
      <c r="J11" s="47">
        <v>10</v>
      </c>
    </row>
    <row r="12" spans="1:10" ht="15.75">
      <c r="A12" s="418">
        <v>1</v>
      </c>
      <c r="B12" s="423" t="s">
        <v>866</v>
      </c>
      <c r="C12" s="429">
        <v>205</v>
      </c>
      <c r="D12" s="527">
        <v>21162</v>
      </c>
      <c r="E12" s="525">
        <v>36</v>
      </c>
      <c r="F12" s="525">
        <f>D12*E12</f>
        <v>761832</v>
      </c>
      <c r="G12" s="480">
        <v>189</v>
      </c>
      <c r="H12" s="483">
        <v>213104</v>
      </c>
      <c r="I12" s="529">
        <v>38</v>
      </c>
      <c r="J12" s="536">
        <f>H12/I12</f>
        <v>5608</v>
      </c>
    </row>
    <row r="13" spans="1:10" ht="15.75">
      <c r="A13" s="418">
        <v>2</v>
      </c>
      <c r="B13" s="423" t="s">
        <v>867</v>
      </c>
      <c r="C13" s="429">
        <v>261</v>
      </c>
      <c r="D13" s="527">
        <v>27907</v>
      </c>
      <c r="E13" s="525">
        <v>36</v>
      </c>
      <c r="F13" s="525">
        <f aca="true" t="shared" si="0" ref="F13:F45">D13*E13</f>
        <v>1004652</v>
      </c>
      <c r="G13" s="480">
        <v>139</v>
      </c>
      <c r="H13" s="483">
        <v>299397.44</v>
      </c>
      <c r="I13" s="529">
        <v>38</v>
      </c>
      <c r="J13" s="536">
        <f aca="true" t="shared" si="1" ref="J13:J45">H13/I13</f>
        <v>7878.88</v>
      </c>
    </row>
    <row r="14" spans="1:10" ht="15.75">
      <c r="A14" s="418">
        <v>3</v>
      </c>
      <c r="B14" s="423" t="s">
        <v>868</v>
      </c>
      <c r="C14" s="429">
        <v>616</v>
      </c>
      <c r="D14" s="527">
        <v>30088</v>
      </c>
      <c r="E14" s="525">
        <v>36</v>
      </c>
      <c r="F14" s="525">
        <f t="shared" si="0"/>
        <v>1083168</v>
      </c>
      <c r="G14" s="480">
        <v>437</v>
      </c>
      <c r="H14" s="483">
        <v>1074222</v>
      </c>
      <c r="I14" s="529">
        <v>38</v>
      </c>
      <c r="J14" s="536">
        <f t="shared" si="1"/>
        <v>28269</v>
      </c>
    </row>
    <row r="15" spans="1:10" ht="15.75">
      <c r="A15" s="418">
        <v>4</v>
      </c>
      <c r="B15" s="423" t="s">
        <v>869</v>
      </c>
      <c r="C15" s="429">
        <v>381</v>
      </c>
      <c r="D15" s="527">
        <v>27726</v>
      </c>
      <c r="E15" s="525">
        <v>36</v>
      </c>
      <c r="F15" s="525">
        <f t="shared" si="0"/>
        <v>998136</v>
      </c>
      <c r="G15" s="480">
        <v>271</v>
      </c>
      <c r="H15" s="483">
        <v>1329544</v>
      </c>
      <c r="I15" s="529">
        <v>38</v>
      </c>
      <c r="J15" s="536">
        <f t="shared" si="1"/>
        <v>34988</v>
      </c>
    </row>
    <row r="16" spans="1:10" ht="15.75">
      <c r="A16" s="418">
        <v>5</v>
      </c>
      <c r="B16" s="423" t="s">
        <v>870</v>
      </c>
      <c r="C16" s="429">
        <v>94</v>
      </c>
      <c r="D16" s="527">
        <v>26293</v>
      </c>
      <c r="E16" s="525">
        <v>36</v>
      </c>
      <c r="F16" s="525">
        <f t="shared" si="0"/>
        <v>946548</v>
      </c>
      <c r="G16" s="480">
        <v>67</v>
      </c>
      <c r="H16" s="483">
        <v>350056</v>
      </c>
      <c r="I16" s="529">
        <v>38</v>
      </c>
      <c r="J16" s="536">
        <f t="shared" si="1"/>
        <v>9212</v>
      </c>
    </row>
    <row r="17" spans="1:10" ht="15.75">
      <c r="A17" s="418">
        <v>6</v>
      </c>
      <c r="B17" s="423" t="s">
        <v>871</v>
      </c>
      <c r="C17" s="429">
        <v>356</v>
      </c>
      <c r="D17" s="527">
        <v>13086</v>
      </c>
      <c r="E17" s="525">
        <v>36</v>
      </c>
      <c r="F17" s="525">
        <f t="shared" si="0"/>
        <v>471096</v>
      </c>
      <c r="G17" s="480">
        <v>253</v>
      </c>
      <c r="H17" s="483">
        <v>366022</v>
      </c>
      <c r="I17" s="529">
        <v>38</v>
      </c>
      <c r="J17" s="536">
        <f t="shared" si="1"/>
        <v>9632.157894736842</v>
      </c>
    </row>
    <row r="18" spans="1:10" ht="15.75">
      <c r="A18" s="418">
        <v>7</v>
      </c>
      <c r="B18" s="423" t="s">
        <v>872</v>
      </c>
      <c r="C18" s="429">
        <v>223</v>
      </c>
      <c r="D18" s="527">
        <v>14026</v>
      </c>
      <c r="E18" s="525">
        <v>36</v>
      </c>
      <c r="F18" s="525">
        <f t="shared" si="0"/>
        <v>504936</v>
      </c>
      <c r="G18" s="480">
        <v>158</v>
      </c>
      <c r="H18" s="483">
        <v>475492</v>
      </c>
      <c r="I18" s="529">
        <v>38</v>
      </c>
      <c r="J18" s="536">
        <f t="shared" si="1"/>
        <v>12512.947368421053</v>
      </c>
    </row>
    <row r="19" spans="1:10" ht="15.75">
      <c r="A19" s="418">
        <v>8</v>
      </c>
      <c r="B19" s="423" t="s">
        <v>873</v>
      </c>
      <c r="C19" s="429">
        <v>1311</v>
      </c>
      <c r="D19" s="527">
        <v>21282</v>
      </c>
      <c r="E19" s="525">
        <v>36</v>
      </c>
      <c r="F19" s="525">
        <f t="shared" si="0"/>
        <v>766152</v>
      </c>
      <c r="G19" s="480">
        <v>931</v>
      </c>
      <c r="H19" s="483">
        <v>477964</v>
      </c>
      <c r="I19" s="529">
        <v>38</v>
      </c>
      <c r="J19" s="536">
        <f t="shared" si="1"/>
        <v>12578</v>
      </c>
    </row>
    <row r="20" spans="1:10" ht="15.75">
      <c r="A20" s="418">
        <v>9</v>
      </c>
      <c r="B20" s="423" t="s">
        <v>874</v>
      </c>
      <c r="C20" s="429">
        <v>581</v>
      </c>
      <c r="D20" s="527">
        <v>17956</v>
      </c>
      <c r="E20" s="525">
        <v>36</v>
      </c>
      <c r="F20" s="525">
        <f t="shared" si="0"/>
        <v>646416</v>
      </c>
      <c r="G20" s="480">
        <v>413</v>
      </c>
      <c r="H20" s="483">
        <v>767600</v>
      </c>
      <c r="I20" s="529">
        <v>38</v>
      </c>
      <c r="J20" s="536">
        <f t="shared" si="1"/>
        <v>20200</v>
      </c>
    </row>
    <row r="21" spans="1:10" ht="15.75">
      <c r="A21" s="418">
        <v>10</v>
      </c>
      <c r="B21" s="423" t="s">
        <v>875</v>
      </c>
      <c r="C21" s="429">
        <v>602</v>
      </c>
      <c r="D21" s="527">
        <v>26197</v>
      </c>
      <c r="E21" s="525">
        <v>36</v>
      </c>
      <c r="F21" s="525">
        <f t="shared" si="0"/>
        <v>943092</v>
      </c>
      <c r="G21" s="480">
        <v>427</v>
      </c>
      <c r="H21" s="483">
        <v>299592</v>
      </c>
      <c r="I21" s="529">
        <v>38</v>
      </c>
      <c r="J21" s="536">
        <f t="shared" si="1"/>
        <v>7884</v>
      </c>
    </row>
    <row r="22" spans="1:10" ht="15.75">
      <c r="A22" s="418">
        <v>11</v>
      </c>
      <c r="B22" s="423" t="s">
        <v>876</v>
      </c>
      <c r="C22" s="429">
        <v>428</v>
      </c>
      <c r="D22" s="527">
        <v>16803</v>
      </c>
      <c r="E22" s="525">
        <v>36</v>
      </c>
      <c r="F22" s="525">
        <f t="shared" si="0"/>
        <v>604908</v>
      </c>
      <c r="G22" s="480">
        <v>304</v>
      </c>
      <c r="H22" s="483">
        <v>796024</v>
      </c>
      <c r="I22" s="529">
        <v>38</v>
      </c>
      <c r="J22" s="536">
        <f t="shared" si="1"/>
        <v>20948</v>
      </c>
    </row>
    <row r="23" spans="1:10" ht="15.75">
      <c r="A23" s="418">
        <v>12</v>
      </c>
      <c r="B23" s="423" t="s">
        <v>877</v>
      </c>
      <c r="C23" s="429">
        <v>852</v>
      </c>
      <c r="D23" s="527">
        <v>41758</v>
      </c>
      <c r="E23" s="525">
        <v>36</v>
      </c>
      <c r="F23" s="525">
        <f t="shared" si="0"/>
        <v>1503288</v>
      </c>
      <c r="G23" s="480">
        <v>605</v>
      </c>
      <c r="H23" s="483">
        <v>1096946</v>
      </c>
      <c r="I23" s="529">
        <v>38</v>
      </c>
      <c r="J23" s="536">
        <f t="shared" si="1"/>
        <v>28867</v>
      </c>
    </row>
    <row r="24" spans="1:10" ht="15.75">
      <c r="A24" s="418">
        <v>13</v>
      </c>
      <c r="B24" s="423" t="s">
        <v>878</v>
      </c>
      <c r="C24" s="429">
        <v>598</v>
      </c>
      <c r="D24" s="527">
        <v>23586</v>
      </c>
      <c r="E24" s="525">
        <v>36</v>
      </c>
      <c r="F24" s="525">
        <f t="shared" si="0"/>
        <v>849096</v>
      </c>
      <c r="G24" s="480">
        <v>425</v>
      </c>
      <c r="H24" s="483">
        <v>637813</v>
      </c>
      <c r="I24" s="529">
        <v>38</v>
      </c>
      <c r="J24" s="536">
        <f t="shared" si="1"/>
        <v>16784.552631578947</v>
      </c>
    </row>
    <row r="25" spans="1:10" ht="15.75">
      <c r="A25" s="418">
        <v>14</v>
      </c>
      <c r="B25" s="423" t="s">
        <v>879</v>
      </c>
      <c r="C25" s="429">
        <v>432</v>
      </c>
      <c r="D25" s="527">
        <v>15721</v>
      </c>
      <c r="E25" s="525">
        <v>36</v>
      </c>
      <c r="F25" s="525">
        <f t="shared" si="0"/>
        <v>565956</v>
      </c>
      <c r="G25" s="480">
        <v>307</v>
      </c>
      <c r="H25" s="483">
        <v>381682</v>
      </c>
      <c r="I25" s="529">
        <v>38</v>
      </c>
      <c r="J25" s="536">
        <f t="shared" si="1"/>
        <v>10044.263157894737</v>
      </c>
    </row>
    <row r="26" spans="1:10" ht="15.75">
      <c r="A26" s="418">
        <v>15</v>
      </c>
      <c r="B26" s="423" t="s">
        <v>880</v>
      </c>
      <c r="C26" s="429">
        <v>90</v>
      </c>
      <c r="D26" s="527">
        <v>7028</v>
      </c>
      <c r="E26" s="525">
        <v>36</v>
      </c>
      <c r="F26" s="525">
        <f t="shared" si="0"/>
        <v>253008</v>
      </c>
      <c r="G26" s="480">
        <v>64</v>
      </c>
      <c r="H26" s="483">
        <v>64030</v>
      </c>
      <c r="I26" s="529">
        <v>38</v>
      </c>
      <c r="J26" s="536">
        <f t="shared" si="1"/>
        <v>1685</v>
      </c>
    </row>
    <row r="27" spans="1:10" ht="15.75">
      <c r="A27" s="418">
        <v>16</v>
      </c>
      <c r="B27" s="423" t="s">
        <v>881</v>
      </c>
      <c r="C27" s="429">
        <v>956</v>
      </c>
      <c r="D27" s="527">
        <v>22786</v>
      </c>
      <c r="E27" s="525">
        <v>36</v>
      </c>
      <c r="F27" s="525">
        <f t="shared" si="0"/>
        <v>820296</v>
      </c>
      <c r="G27" s="480">
        <v>679</v>
      </c>
      <c r="H27" s="483">
        <v>360227</v>
      </c>
      <c r="I27" s="529">
        <v>38</v>
      </c>
      <c r="J27" s="536">
        <f t="shared" si="1"/>
        <v>9479.657894736842</v>
      </c>
    </row>
    <row r="28" spans="1:10" ht="15.75">
      <c r="A28" s="418">
        <v>17</v>
      </c>
      <c r="B28" s="423" t="s">
        <v>882</v>
      </c>
      <c r="C28" s="429">
        <v>397</v>
      </c>
      <c r="D28" s="527">
        <v>15332</v>
      </c>
      <c r="E28" s="525">
        <v>36</v>
      </c>
      <c r="F28" s="525">
        <f t="shared" si="0"/>
        <v>551952</v>
      </c>
      <c r="G28" s="480">
        <v>282</v>
      </c>
      <c r="H28" s="483">
        <v>370842</v>
      </c>
      <c r="I28" s="529">
        <v>38</v>
      </c>
      <c r="J28" s="536">
        <f t="shared" si="1"/>
        <v>9759</v>
      </c>
    </row>
    <row r="29" spans="1:10" ht="15.75">
      <c r="A29" s="424">
        <v>18</v>
      </c>
      <c r="B29" s="425" t="s">
        <v>883</v>
      </c>
      <c r="C29" s="429">
        <v>291</v>
      </c>
      <c r="D29" s="527">
        <v>29030</v>
      </c>
      <c r="E29" s="525">
        <v>36</v>
      </c>
      <c r="F29" s="525">
        <f t="shared" si="0"/>
        <v>1045080</v>
      </c>
      <c r="G29" s="480">
        <v>0</v>
      </c>
      <c r="H29" s="483">
        <v>0</v>
      </c>
      <c r="I29" s="529">
        <v>38</v>
      </c>
      <c r="J29" s="536">
        <f t="shared" si="1"/>
        <v>0</v>
      </c>
    </row>
    <row r="30" spans="1:10" ht="15.75">
      <c r="A30" s="418">
        <v>19</v>
      </c>
      <c r="B30" s="423" t="s">
        <v>884</v>
      </c>
      <c r="C30" s="429">
        <v>185</v>
      </c>
      <c r="D30" s="527">
        <v>14943</v>
      </c>
      <c r="E30" s="525">
        <v>36</v>
      </c>
      <c r="F30" s="525">
        <f t="shared" si="0"/>
        <v>537948</v>
      </c>
      <c r="G30" s="480">
        <v>30</v>
      </c>
      <c r="H30" s="483">
        <v>75430</v>
      </c>
      <c r="I30" s="529">
        <v>38</v>
      </c>
      <c r="J30" s="536">
        <f t="shared" si="1"/>
        <v>1985</v>
      </c>
    </row>
    <row r="31" spans="1:10" ht="15.75">
      <c r="A31" s="424">
        <v>20</v>
      </c>
      <c r="B31" s="425" t="s">
        <v>885</v>
      </c>
      <c r="C31" s="429">
        <v>860</v>
      </c>
      <c r="D31" s="527">
        <v>27183</v>
      </c>
      <c r="E31" s="525">
        <v>36</v>
      </c>
      <c r="F31" s="525">
        <f t="shared" si="0"/>
        <v>978588</v>
      </c>
      <c r="G31" s="480">
        <v>611</v>
      </c>
      <c r="H31" s="483">
        <v>507241</v>
      </c>
      <c r="I31" s="529">
        <v>38</v>
      </c>
      <c r="J31" s="536">
        <f t="shared" si="1"/>
        <v>13348.447368421053</v>
      </c>
    </row>
    <row r="32" spans="1:10" ht="15.75">
      <c r="A32" s="418">
        <v>21</v>
      </c>
      <c r="B32" s="423" t="s">
        <v>886</v>
      </c>
      <c r="C32" s="429">
        <v>134</v>
      </c>
      <c r="D32" s="527">
        <v>9515</v>
      </c>
      <c r="E32" s="525">
        <v>36</v>
      </c>
      <c r="F32" s="525">
        <f t="shared" si="0"/>
        <v>342540</v>
      </c>
      <c r="G32" s="480">
        <v>21</v>
      </c>
      <c r="H32" s="483">
        <v>26524</v>
      </c>
      <c r="I32" s="529">
        <v>38</v>
      </c>
      <c r="J32" s="536">
        <f t="shared" si="1"/>
        <v>698</v>
      </c>
    </row>
    <row r="33" spans="1:10" ht="15.75">
      <c r="A33" s="418">
        <v>22</v>
      </c>
      <c r="B33" s="423" t="s">
        <v>887</v>
      </c>
      <c r="C33" s="429">
        <v>156</v>
      </c>
      <c r="D33" s="527">
        <v>14922</v>
      </c>
      <c r="E33" s="525">
        <v>36</v>
      </c>
      <c r="F33" s="525">
        <f t="shared" si="0"/>
        <v>537192</v>
      </c>
      <c r="G33" s="480">
        <v>111</v>
      </c>
      <c r="H33" s="483">
        <v>135334</v>
      </c>
      <c r="I33" s="529">
        <v>38</v>
      </c>
      <c r="J33" s="536">
        <f t="shared" si="1"/>
        <v>3561.4210526315787</v>
      </c>
    </row>
    <row r="34" spans="1:10" ht="15.75">
      <c r="A34" s="418">
        <v>23</v>
      </c>
      <c r="B34" s="423" t="s">
        <v>888</v>
      </c>
      <c r="C34" s="429">
        <v>756</v>
      </c>
      <c r="D34" s="527">
        <v>33319</v>
      </c>
      <c r="E34" s="525">
        <v>36</v>
      </c>
      <c r="F34" s="525">
        <f t="shared" si="0"/>
        <v>1199484</v>
      </c>
      <c r="G34" s="480">
        <v>537</v>
      </c>
      <c r="H34" s="483">
        <v>1179520</v>
      </c>
      <c r="I34" s="529">
        <v>38</v>
      </c>
      <c r="J34" s="536">
        <f t="shared" si="1"/>
        <v>31040</v>
      </c>
    </row>
    <row r="35" spans="1:10" ht="15.75">
      <c r="A35" s="418">
        <v>24</v>
      </c>
      <c r="B35" s="423" t="s">
        <v>889</v>
      </c>
      <c r="C35" s="429">
        <v>689</v>
      </c>
      <c r="D35" s="527">
        <v>21339</v>
      </c>
      <c r="E35" s="525">
        <v>36</v>
      </c>
      <c r="F35" s="525">
        <f t="shared" si="0"/>
        <v>768204</v>
      </c>
      <c r="G35" s="480">
        <v>489</v>
      </c>
      <c r="H35" s="483">
        <v>704634</v>
      </c>
      <c r="I35" s="529">
        <v>38</v>
      </c>
      <c r="J35" s="536">
        <f t="shared" si="1"/>
        <v>18543</v>
      </c>
    </row>
    <row r="36" spans="1:10" ht="15.75">
      <c r="A36" s="418">
        <v>25</v>
      </c>
      <c r="B36" s="423" t="s">
        <v>890</v>
      </c>
      <c r="C36" s="429">
        <v>609</v>
      </c>
      <c r="D36" s="527">
        <v>39433</v>
      </c>
      <c r="E36" s="525">
        <v>36</v>
      </c>
      <c r="F36" s="525">
        <f t="shared" si="0"/>
        <v>1419588</v>
      </c>
      <c r="G36" s="480">
        <v>432</v>
      </c>
      <c r="H36" s="483">
        <v>876128</v>
      </c>
      <c r="I36" s="529">
        <v>38</v>
      </c>
      <c r="J36" s="536">
        <f t="shared" si="1"/>
        <v>23056</v>
      </c>
    </row>
    <row r="37" spans="1:10" ht="15.75">
      <c r="A37" s="418">
        <v>26</v>
      </c>
      <c r="B37" s="423" t="s">
        <v>891</v>
      </c>
      <c r="C37" s="429">
        <v>594</v>
      </c>
      <c r="D37" s="527">
        <v>49923</v>
      </c>
      <c r="E37" s="525">
        <v>36</v>
      </c>
      <c r="F37" s="525">
        <f t="shared" si="0"/>
        <v>1797228</v>
      </c>
      <c r="G37" s="480">
        <v>422</v>
      </c>
      <c r="H37" s="483">
        <v>1961560</v>
      </c>
      <c r="I37" s="529">
        <v>38</v>
      </c>
      <c r="J37" s="536">
        <f t="shared" si="1"/>
        <v>51620</v>
      </c>
    </row>
    <row r="38" spans="1:10" ht="15.75">
      <c r="A38" s="418">
        <v>27</v>
      </c>
      <c r="B38" s="423" t="s">
        <v>892</v>
      </c>
      <c r="C38" s="429">
        <v>692</v>
      </c>
      <c r="D38" s="527">
        <v>46857</v>
      </c>
      <c r="E38" s="525">
        <v>36</v>
      </c>
      <c r="F38" s="525">
        <f t="shared" si="0"/>
        <v>1686852</v>
      </c>
      <c r="G38" s="480">
        <v>491</v>
      </c>
      <c r="H38" s="483">
        <v>2533992</v>
      </c>
      <c r="I38" s="529">
        <v>38</v>
      </c>
      <c r="J38" s="536">
        <f t="shared" si="1"/>
        <v>66684</v>
      </c>
    </row>
    <row r="39" spans="1:10" ht="15.75">
      <c r="A39" s="418">
        <v>28</v>
      </c>
      <c r="B39" s="423" t="s">
        <v>893</v>
      </c>
      <c r="C39" s="429">
        <v>1484</v>
      </c>
      <c r="D39" s="527">
        <v>50912</v>
      </c>
      <c r="E39" s="525">
        <v>36</v>
      </c>
      <c r="F39" s="525">
        <f t="shared" si="0"/>
        <v>1832832</v>
      </c>
      <c r="G39" s="480">
        <v>1054</v>
      </c>
      <c r="H39" s="483">
        <v>1045488.1024</v>
      </c>
      <c r="I39" s="529">
        <v>38</v>
      </c>
      <c r="J39" s="536">
        <f t="shared" si="1"/>
        <v>27512.8448</v>
      </c>
    </row>
    <row r="40" spans="1:10" ht="15.75">
      <c r="A40" s="418">
        <v>29</v>
      </c>
      <c r="B40" s="423" t="s">
        <v>894</v>
      </c>
      <c r="C40" s="429">
        <v>934</v>
      </c>
      <c r="D40" s="527">
        <v>23381</v>
      </c>
      <c r="E40" s="525">
        <v>36</v>
      </c>
      <c r="F40" s="525">
        <f t="shared" si="0"/>
        <v>841716</v>
      </c>
      <c r="G40" s="480">
        <v>663</v>
      </c>
      <c r="H40" s="483">
        <v>245252</v>
      </c>
      <c r="I40" s="529">
        <v>38</v>
      </c>
      <c r="J40" s="536">
        <f t="shared" si="1"/>
        <v>6454</v>
      </c>
    </row>
    <row r="41" spans="1:10" ht="15.75">
      <c r="A41" s="418">
        <v>30</v>
      </c>
      <c r="B41" s="423" t="s">
        <v>895</v>
      </c>
      <c r="C41" s="429">
        <v>1133</v>
      </c>
      <c r="D41" s="527">
        <v>45767</v>
      </c>
      <c r="E41" s="525">
        <v>36</v>
      </c>
      <c r="F41" s="525">
        <f t="shared" si="0"/>
        <v>1647612</v>
      </c>
      <c r="G41" s="480">
        <v>804</v>
      </c>
      <c r="H41" s="483">
        <v>824376.9999999999</v>
      </c>
      <c r="I41" s="529">
        <v>38</v>
      </c>
      <c r="J41" s="536">
        <f t="shared" si="1"/>
        <v>21694.131578947367</v>
      </c>
    </row>
    <row r="42" spans="1:10" ht="15.75">
      <c r="A42" s="418">
        <v>31</v>
      </c>
      <c r="B42" s="423" t="s">
        <v>896</v>
      </c>
      <c r="C42" s="429">
        <v>816</v>
      </c>
      <c r="D42" s="527">
        <v>45484</v>
      </c>
      <c r="E42" s="525">
        <v>36</v>
      </c>
      <c r="F42" s="525">
        <f t="shared" si="0"/>
        <v>1637424</v>
      </c>
      <c r="G42" s="480">
        <v>579</v>
      </c>
      <c r="H42" s="483">
        <v>1410940</v>
      </c>
      <c r="I42" s="529">
        <v>38</v>
      </c>
      <c r="J42" s="536">
        <f t="shared" si="1"/>
        <v>37130</v>
      </c>
    </row>
    <row r="43" spans="1:10" ht="15.75">
      <c r="A43" s="418">
        <v>32</v>
      </c>
      <c r="B43" s="423" t="s">
        <v>897</v>
      </c>
      <c r="C43" s="429">
        <v>753</v>
      </c>
      <c r="D43" s="527">
        <v>32730</v>
      </c>
      <c r="E43" s="525">
        <v>36</v>
      </c>
      <c r="F43" s="525">
        <f t="shared" si="0"/>
        <v>1178280</v>
      </c>
      <c r="G43" s="480">
        <v>535</v>
      </c>
      <c r="H43" s="483">
        <v>749892</v>
      </c>
      <c r="I43" s="529">
        <v>38</v>
      </c>
      <c r="J43" s="536">
        <f t="shared" si="1"/>
        <v>19734</v>
      </c>
    </row>
    <row r="44" spans="1:10" ht="15.75">
      <c r="A44" s="418">
        <v>33</v>
      </c>
      <c r="B44" s="423" t="s">
        <v>898</v>
      </c>
      <c r="C44" s="431">
        <v>1043</v>
      </c>
      <c r="D44" s="482">
        <v>42201</v>
      </c>
      <c r="E44" s="525">
        <v>36</v>
      </c>
      <c r="F44" s="525">
        <f t="shared" si="0"/>
        <v>1519236</v>
      </c>
      <c r="G44" s="480">
        <v>741</v>
      </c>
      <c r="H44" s="481">
        <v>589992</v>
      </c>
      <c r="I44" s="529">
        <v>38</v>
      </c>
      <c r="J44" s="536">
        <f t="shared" si="1"/>
        <v>15526.105263157895</v>
      </c>
    </row>
    <row r="45" spans="1:10" ht="15.75">
      <c r="A45" s="418">
        <v>34</v>
      </c>
      <c r="B45" s="423" t="s">
        <v>899</v>
      </c>
      <c r="C45" s="431">
        <v>855</v>
      </c>
      <c r="D45" s="482">
        <v>27962</v>
      </c>
      <c r="E45" s="525">
        <v>36</v>
      </c>
      <c r="F45" s="525">
        <f t="shared" si="0"/>
        <v>1006632</v>
      </c>
      <c r="G45" s="480">
        <v>607</v>
      </c>
      <c r="H45" s="481">
        <v>1057416</v>
      </c>
      <c r="I45" s="529">
        <v>38</v>
      </c>
      <c r="J45" s="536">
        <f t="shared" si="1"/>
        <v>27826.736842105263</v>
      </c>
    </row>
    <row r="46" spans="1:10" ht="15.75">
      <c r="A46" s="1064" t="s">
        <v>900</v>
      </c>
      <c r="B46" s="1065"/>
      <c r="C46" s="432">
        <f>SUM(C12:C45)</f>
        <v>20367</v>
      </c>
      <c r="D46" s="432">
        <f>SUM(D12:D45)</f>
        <v>923638</v>
      </c>
      <c r="E46" s="530"/>
      <c r="F46" s="530">
        <f>SUM(F12:F45)</f>
        <v>33250968</v>
      </c>
      <c r="G46" s="537">
        <f>SUM(G12:G45)</f>
        <v>14078</v>
      </c>
      <c r="H46" s="537">
        <f>SUM(H12:H45)</f>
        <v>23284277.5424</v>
      </c>
      <c r="I46" s="534"/>
      <c r="J46" s="538">
        <f>SUM(J12:J45)</f>
        <v>612744.1458526317</v>
      </c>
    </row>
    <row r="47" spans="1:10" ht="15.75">
      <c r="A47" s="426"/>
      <c r="B47" s="86"/>
      <c r="C47" s="86"/>
      <c r="D47" s="420"/>
      <c r="E47" s="420"/>
      <c r="F47" s="420"/>
      <c r="G47" s="420"/>
      <c r="H47" s="420"/>
      <c r="I47" s="420"/>
      <c r="J47" s="420"/>
    </row>
    <row r="48" spans="1:10" ht="15.75">
      <c r="A48" s="426"/>
      <c r="B48" s="86"/>
      <c r="C48" s="86"/>
      <c r="D48" s="420"/>
      <c r="E48" s="420"/>
      <c r="F48" s="420"/>
      <c r="G48" s="420"/>
      <c r="H48" s="420"/>
      <c r="I48" s="420"/>
      <c r="J48" s="420"/>
    </row>
    <row r="49" spans="1:10" ht="15.75" customHeight="1">
      <c r="A49" s="12" t="s">
        <v>1121</v>
      </c>
      <c r="B49" s="11"/>
      <c r="C49" s="11"/>
      <c r="D49" s="11"/>
      <c r="E49" s="11"/>
      <c r="F49" s="11"/>
      <c r="G49" s="11"/>
      <c r="I49" s="1082" t="s">
        <v>12</v>
      </c>
      <c r="J49" s="1082"/>
    </row>
    <row r="50" spans="1:10" ht="15.75">
      <c r="A50" s="1079" t="s">
        <v>13</v>
      </c>
      <c r="B50" s="1079"/>
      <c r="C50" s="1079"/>
      <c r="D50" s="1079"/>
      <c r="E50" s="1079"/>
      <c r="F50" s="1079"/>
      <c r="G50" s="1079"/>
      <c r="H50" s="1079"/>
      <c r="I50" s="1079"/>
      <c r="J50" s="1079"/>
    </row>
    <row r="51" spans="1:10" ht="15.75">
      <c r="A51" s="1079" t="s">
        <v>19</v>
      </c>
      <c r="B51" s="1079"/>
      <c r="C51" s="1079"/>
      <c r="D51" s="1079"/>
      <c r="E51" s="1079"/>
      <c r="F51" s="1079"/>
      <c r="G51" s="1079"/>
      <c r="H51" s="1079"/>
      <c r="I51" s="1079"/>
      <c r="J51" s="1079"/>
    </row>
    <row r="52" spans="1:10" ht="15.75">
      <c r="A52" s="11"/>
      <c r="B52" s="11"/>
      <c r="C52" s="11"/>
      <c r="E52" s="11"/>
      <c r="H52" s="996" t="s">
        <v>83</v>
      </c>
      <c r="I52" s="996"/>
      <c r="J52" s="996"/>
    </row>
    <row r="56" spans="1:10" ht="15">
      <c r="A56" s="1108"/>
      <c r="B56" s="1108"/>
      <c r="C56" s="1108"/>
      <c r="D56" s="1108"/>
      <c r="E56" s="1108"/>
      <c r="F56" s="1108"/>
      <c r="G56" s="1108"/>
      <c r="H56" s="1108"/>
      <c r="I56" s="1108"/>
      <c r="J56" s="1108"/>
    </row>
    <row r="58" spans="1:10" ht="15">
      <c r="A58" s="1108"/>
      <c r="B58" s="1108"/>
      <c r="C58" s="1108"/>
      <c r="D58" s="1108"/>
      <c r="E58" s="1108"/>
      <c r="F58" s="1108"/>
      <c r="G58" s="1108"/>
      <c r="H58" s="1108"/>
      <c r="I58" s="1108"/>
      <c r="J58" s="1108"/>
    </row>
  </sheetData>
  <sheetProtection/>
  <mergeCells count="17">
    <mergeCell ref="A46:B46"/>
    <mergeCell ref="E1:I1"/>
    <mergeCell ref="A2:J2"/>
    <mergeCell ref="A3:J3"/>
    <mergeCell ref="A5:J5"/>
    <mergeCell ref="A8:B8"/>
    <mergeCell ref="H8:J8"/>
    <mergeCell ref="A51:J51"/>
    <mergeCell ref="H52:J52"/>
    <mergeCell ref="A56:J56"/>
    <mergeCell ref="A58:J58"/>
    <mergeCell ref="A9:A10"/>
    <mergeCell ref="B9:B10"/>
    <mergeCell ref="C9:F9"/>
    <mergeCell ref="G9:J9"/>
    <mergeCell ref="I49:J49"/>
    <mergeCell ref="A50:J50"/>
  </mergeCells>
  <printOptions horizontalCentered="1"/>
  <pageMargins left="0.7086614173228347" right="0.7086614173228347" top="0.11" bottom="0" header="0.1" footer="0.09"/>
  <pageSetup fitToHeight="1" fitToWidth="1" horizontalDpi="600" verticalDpi="600" orientation="landscape" paperSize="9" scale="68"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AO55"/>
  <sheetViews>
    <sheetView view="pageBreakPreview" zoomScale="90" zoomScaleSheetLayoutView="90" zoomScalePageLayoutView="0" workbookViewId="0" topLeftCell="A4">
      <pane xSplit="2" ySplit="8" topLeftCell="C40" activePane="bottomRight" state="frozen"/>
      <selection pane="topLeft" activeCell="A4" sqref="A4"/>
      <selection pane="topRight" activeCell="C4" sqref="C4"/>
      <selection pane="bottomLeft" activeCell="A12" sqref="A12"/>
      <selection pane="bottomRight" activeCell="D52" sqref="D52"/>
    </sheetView>
  </sheetViews>
  <sheetFormatPr defaultColWidth="9.140625" defaultRowHeight="12.75"/>
  <cols>
    <col min="1" max="1" width="5.7109375" style="414" customWidth="1"/>
    <col min="2" max="2" width="24.140625" style="414" customWidth="1"/>
    <col min="3" max="3" width="15.57421875" style="414" customWidth="1"/>
    <col min="4" max="4" width="14.140625" style="414" customWidth="1"/>
    <col min="5" max="5" width="15.8515625" style="414" customWidth="1"/>
    <col min="6" max="6" width="18.8515625" style="414" customWidth="1"/>
    <col min="7" max="7" width="15.8515625" style="414" customWidth="1"/>
    <col min="8" max="8" width="17.140625" style="414" customWidth="1"/>
    <col min="9" max="9" width="11.7109375" style="414" customWidth="1"/>
    <col min="10" max="10" width="12.00390625" style="414" customWidth="1"/>
    <col min="11" max="11" width="18.28125" style="414" customWidth="1"/>
    <col min="12" max="12" width="11.00390625" style="414" customWidth="1"/>
    <col min="13" max="13" width="9.57421875" style="414" hidden="1" customWidth="1"/>
    <col min="14" max="14" width="0" style="414" hidden="1" customWidth="1"/>
    <col min="15" max="15" width="9.57421875" style="414" hidden="1" customWidth="1"/>
    <col min="16" max="20" width="0" style="414" hidden="1" customWidth="1"/>
    <col min="21" max="21" width="9.57421875" style="414" hidden="1" customWidth="1"/>
    <col min="22" max="24" width="0" style="414" hidden="1" customWidth="1"/>
    <col min="25" max="25" width="10.8515625" style="414" hidden="1" customWidth="1"/>
    <col min="26" max="26" width="0" style="414" hidden="1" customWidth="1"/>
    <col min="27" max="27" width="9.57421875" style="414" hidden="1" customWidth="1"/>
    <col min="28" max="28" width="12.140625" style="414" hidden="1" customWidth="1"/>
    <col min="29" max="31" width="0" style="414" hidden="1" customWidth="1"/>
    <col min="32" max="32" width="12.140625" style="414" hidden="1" customWidth="1"/>
    <col min="33" max="33" width="11.8515625" style="414" hidden="1" customWidth="1"/>
    <col min="34" max="34" width="10.8515625" style="414" hidden="1" customWidth="1"/>
    <col min="35" max="36" width="0" style="414" hidden="1" customWidth="1"/>
    <col min="37" max="40" width="9.140625" style="414" customWidth="1"/>
    <col min="41" max="41" width="9.57421875" style="414" bestFit="1" customWidth="1"/>
    <col min="42" max="16384" width="9.140625" style="414" customWidth="1"/>
  </cols>
  <sheetData>
    <row r="1" spans="4:12" ht="15.75">
      <c r="D1" s="76"/>
      <c r="E1" s="76"/>
      <c r="F1" s="76"/>
      <c r="G1" s="76"/>
      <c r="H1" s="76"/>
      <c r="I1" s="76"/>
      <c r="J1" s="76"/>
      <c r="K1" s="1113" t="s">
        <v>63</v>
      </c>
      <c r="L1" s="1113"/>
    </row>
    <row r="2" spans="1:12" ht="15">
      <c r="A2" s="1078" t="s">
        <v>0</v>
      </c>
      <c r="B2" s="1078"/>
      <c r="C2" s="1078"/>
      <c r="D2" s="1078"/>
      <c r="E2" s="1078"/>
      <c r="F2" s="1078"/>
      <c r="G2" s="1078"/>
      <c r="H2" s="1078"/>
      <c r="I2" s="1078"/>
      <c r="J2" s="1078"/>
      <c r="K2" s="1078"/>
      <c r="L2" s="26"/>
    </row>
    <row r="3" spans="1:12" ht="15.75">
      <c r="A3" s="996" t="s">
        <v>656</v>
      </c>
      <c r="B3" s="996"/>
      <c r="C3" s="996"/>
      <c r="D3" s="996"/>
      <c r="E3" s="996"/>
      <c r="F3" s="996"/>
      <c r="G3" s="996"/>
      <c r="H3" s="996"/>
      <c r="I3" s="996"/>
      <c r="J3" s="996"/>
      <c r="K3" s="996"/>
      <c r="L3" s="76"/>
    </row>
    <row r="4" ht="10.5" customHeight="1"/>
    <row r="5" spans="1:11" ht="15.75">
      <c r="A5" s="1104" t="s">
        <v>751</v>
      </c>
      <c r="B5" s="1104"/>
      <c r="C5" s="1104"/>
      <c r="D5" s="1104"/>
      <c r="E5" s="1104"/>
      <c r="F5" s="1104"/>
      <c r="G5" s="1104"/>
      <c r="H5" s="1104"/>
      <c r="I5" s="1104"/>
      <c r="J5" s="1104"/>
      <c r="K5" s="1104"/>
    </row>
    <row r="6" spans="1:11" ht="15">
      <c r="A6" s="388"/>
      <c r="B6" s="388"/>
      <c r="C6" s="388"/>
      <c r="D6" s="388"/>
      <c r="E6" s="388"/>
      <c r="F6" s="388"/>
      <c r="G6" s="388"/>
      <c r="H6" s="388"/>
      <c r="I6" s="388"/>
      <c r="J6" s="388"/>
      <c r="K6" s="388"/>
    </row>
    <row r="7" spans="1:11" ht="15.75">
      <c r="A7" s="1069" t="s">
        <v>936</v>
      </c>
      <c r="B7" s="1069"/>
      <c r="E7" s="1112" t="s">
        <v>20</v>
      </c>
      <c r="F7" s="1112"/>
      <c r="G7" s="1112"/>
      <c r="H7" s="1112"/>
      <c r="I7" s="1112"/>
      <c r="J7" s="1112"/>
      <c r="K7" s="1112"/>
    </row>
    <row r="8" spans="1:11" ht="15.75">
      <c r="A8" s="11"/>
      <c r="E8" s="539"/>
      <c r="F8" s="416"/>
      <c r="G8" s="416"/>
      <c r="H8" s="1070" t="s">
        <v>828</v>
      </c>
      <c r="I8" s="1070"/>
      <c r="J8" s="1070"/>
      <c r="K8" s="1070"/>
    </row>
    <row r="9" spans="1:12" s="11" customFormat="1" ht="15.75">
      <c r="A9" s="1077" t="s">
        <v>917</v>
      </c>
      <c r="B9" s="1077" t="s">
        <v>3</v>
      </c>
      <c r="C9" s="1064" t="s">
        <v>21</v>
      </c>
      <c r="D9" s="1116"/>
      <c r="E9" s="1116"/>
      <c r="F9" s="1116"/>
      <c r="G9" s="1065"/>
      <c r="H9" s="1077" t="s">
        <v>42</v>
      </c>
      <c r="I9" s="1077"/>
      <c r="J9" s="1077"/>
      <c r="K9" s="1077"/>
      <c r="L9" s="1077"/>
    </row>
    <row r="10" spans="1:12" s="11" customFormat="1" ht="77.25" customHeight="1">
      <c r="A10" s="1077"/>
      <c r="B10" s="1077"/>
      <c r="C10" s="418" t="s">
        <v>673</v>
      </c>
      <c r="D10" s="418" t="s">
        <v>674</v>
      </c>
      <c r="E10" s="418" t="s">
        <v>69</v>
      </c>
      <c r="F10" s="418" t="s">
        <v>70</v>
      </c>
      <c r="G10" s="418" t="s">
        <v>752</v>
      </c>
      <c r="H10" s="418" t="s">
        <v>673</v>
      </c>
      <c r="I10" s="418" t="s">
        <v>674</v>
      </c>
      <c r="J10" s="418" t="s">
        <v>69</v>
      </c>
      <c r="K10" s="418" t="s">
        <v>70</v>
      </c>
      <c r="L10" s="418" t="s">
        <v>753</v>
      </c>
    </row>
    <row r="11" spans="1:12" s="563" customFormat="1" ht="12.75">
      <c r="A11" s="321">
        <v>1</v>
      </c>
      <c r="B11" s="321">
        <v>2</v>
      </c>
      <c r="C11" s="321">
        <v>3</v>
      </c>
      <c r="D11" s="321">
        <v>4</v>
      </c>
      <c r="E11" s="321">
        <v>5</v>
      </c>
      <c r="F11" s="321">
        <v>6</v>
      </c>
      <c r="G11" s="321">
        <v>7</v>
      </c>
      <c r="H11" s="321">
        <v>8</v>
      </c>
      <c r="I11" s="321">
        <v>9</v>
      </c>
      <c r="J11" s="321">
        <v>10</v>
      </c>
      <c r="K11" s="321">
        <v>11</v>
      </c>
      <c r="L11" s="321">
        <v>12</v>
      </c>
    </row>
    <row r="12" spans="1:41" s="546" customFormat="1" ht="15.75">
      <c r="A12" s="424">
        <v>1</v>
      </c>
      <c r="B12" s="425" t="s">
        <v>866</v>
      </c>
      <c r="C12" s="540">
        <v>1129.6604999999997</v>
      </c>
      <c r="D12" s="540">
        <v>15.8</v>
      </c>
      <c r="E12" s="541">
        <v>1081.1</v>
      </c>
      <c r="F12" s="542">
        <v>1088.62</v>
      </c>
      <c r="G12" s="542">
        <f>D12+E12-F12</f>
        <v>8.279999999999973</v>
      </c>
      <c r="H12" s="543">
        <v>104.536</v>
      </c>
      <c r="I12" s="543">
        <v>5.48</v>
      </c>
      <c r="J12" s="543">
        <v>30.394</v>
      </c>
      <c r="K12" s="543">
        <v>35.873999999999995</v>
      </c>
      <c r="L12" s="544">
        <v>0</v>
      </c>
      <c r="M12" s="545">
        <f>E12+'T6A_FG_Upy_Utlsn '!E12</f>
        <v>2085.39</v>
      </c>
      <c r="N12" s="545">
        <f>J12+'T6A_FG_Upy_Utlsn '!J12</f>
        <v>56.629</v>
      </c>
      <c r="O12" s="545">
        <f>M12+N12</f>
        <v>2142.019</v>
      </c>
      <c r="P12" s="546">
        <f>M12*0.03</f>
        <v>62.561699999999995</v>
      </c>
      <c r="Q12" s="546">
        <f>N12*0.02</f>
        <v>1.13258</v>
      </c>
      <c r="R12" s="546">
        <f>P12+Q12</f>
        <v>63.69427999999999</v>
      </c>
      <c r="S12" s="545">
        <f>E12+J12</f>
        <v>1111.494</v>
      </c>
      <c r="T12" s="545">
        <f>'T6A_FG_Upy_Utlsn '!E12+'T6A_FG_Upy_Utlsn '!K12</f>
        <v>1040.0249999999999</v>
      </c>
      <c r="U12" s="545">
        <f>SUM(S12:T12)</f>
        <v>2151.519</v>
      </c>
      <c r="V12" s="546">
        <f>J12*0.02</f>
        <v>0.60788</v>
      </c>
      <c r="W12" s="546">
        <f>E12*0.03</f>
        <v>32.43299999999999</v>
      </c>
      <c r="X12" s="546">
        <f>SUM(V12:W12)</f>
        <v>33.040879999999994</v>
      </c>
      <c r="Y12" s="545">
        <f>J12*0.02</f>
        <v>0.60788</v>
      </c>
      <c r="Z12" s="546">
        <v>2091.0826599999996</v>
      </c>
      <c r="AA12" s="545">
        <f>J12+'T6A_FG_Upy_Utlsn '!J12</f>
        <v>56.629</v>
      </c>
      <c r="AB12" s="545">
        <f>Z12-AA12</f>
        <v>2034.4536599999997</v>
      </c>
      <c r="AC12" s="546">
        <f>AA12*0.02</f>
        <v>1.13258</v>
      </c>
      <c r="AD12" s="546">
        <f>AB12*0.03</f>
        <v>61.03360979999999</v>
      </c>
      <c r="AE12" s="546">
        <f>AC12+AD12</f>
        <v>62.166189799999984</v>
      </c>
      <c r="AF12" s="546">
        <v>2145.221666666667</v>
      </c>
      <c r="AG12" s="546">
        <v>2094.2853266666666</v>
      </c>
      <c r="AH12" s="545">
        <f>AG12-AA12</f>
        <v>2037.6563266666667</v>
      </c>
      <c r="AI12" s="546">
        <f>AH12*0.03</f>
        <v>61.1296898</v>
      </c>
      <c r="AJ12" s="546">
        <f>AC12+AI12</f>
        <v>62.2622698</v>
      </c>
      <c r="AK12" s="546" t="s">
        <v>866</v>
      </c>
      <c r="AN12" s="546">
        <v>5.68095</v>
      </c>
      <c r="AO12" s="545">
        <f>C12-AN12</f>
        <v>1123.9795499999998</v>
      </c>
    </row>
    <row r="13" spans="1:41" s="546" customFormat="1" ht="15.75">
      <c r="A13" s="424">
        <v>2</v>
      </c>
      <c r="B13" s="425" t="s">
        <v>867</v>
      </c>
      <c r="C13" s="540">
        <v>1626.701</v>
      </c>
      <c r="D13" s="540">
        <v>23.7</v>
      </c>
      <c r="E13" s="547">
        <v>1269.115</v>
      </c>
      <c r="F13" s="542">
        <v>1268.356</v>
      </c>
      <c r="G13" s="542">
        <f aca="true" t="shared" si="0" ref="G13:G45">D13+E13-F13</f>
        <v>24.45900000000006</v>
      </c>
      <c r="H13" s="543">
        <v>156.291</v>
      </c>
      <c r="I13" s="543">
        <v>5.72</v>
      </c>
      <c r="J13" s="543">
        <v>45.59</v>
      </c>
      <c r="K13" s="543">
        <v>51.31</v>
      </c>
      <c r="L13" s="544">
        <v>0</v>
      </c>
      <c r="M13" s="545">
        <f>E13+'T6A_FG_Upy_Utlsn '!E13</f>
        <v>2600.382</v>
      </c>
      <c r="N13" s="545">
        <f>J13+'T6A_FG_Upy_Utlsn '!J13</f>
        <v>84.94800000000001</v>
      </c>
      <c r="O13" s="545">
        <f aca="true" t="shared" si="1" ref="O13:O46">M13+N13</f>
        <v>2685.33</v>
      </c>
      <c r="P13" s="546">
        <f aca="true" t="shared" si="2" ref="P13:P46">M13*0.03</f>
        <v>78.01146</v>
      </c>
      <c r="Q13" s="546">
        <f aca="true" t="shared" si="3" ref="Q13:Q46">N13*0.02</f>
        <v>1.6989600000000002</v>
      </c>
      <c r="R13" s="546">
        <f aca="true" t="shared" si="4" ref="R13:R46">P13+Q13</f>
        <v>79.71042</v>
      </c>
      <c r="S13" s="545">
        <f aca="true" t="shared" si="5" ref="S13:S46">E13+J13</f>
        <v>1314.705</v>
      </c>
      <c r="T13" s="545">
        <f>'T6A_FG_Upy_Utlsn '!E13+'T6A_FG_Upy_Utlsn '!K13</f>
        <v>1376.7250000000001</v>
      </c>
      <c r="U13" s="545">
        <f aca="true" t="shared" si="6" ref="U13:U47">SUM(S13:T13)</f>
        <v>2691.4300000000003</v>
      </c>
      <c r="V13" s="546">
        <f aca="true" t="shared" si="7" ref="V13:V46">J13*0.02</f>
        <v>0.9118</v>
      </c>
      <c r="W13" s="546">
        <f aca="true" t="shared" si="8" ref="W13:W46">E13*0.03</f>
        <v>38.07345</v>
      </c>
      <c r="X13" s="546">
        <f aca="true" t="shared" si="9" ref="X13:X47">SUM(V13:W13)</f>
        <v>38.98525</v>
      </c>
      <c r="Y13" s="545">
        <f aca="true" t="shared" si="10" ref="Y13:Y46">J13*0.02</f>
        <v>0.9118</v>
      </c>
      <c r="Z13" s="546">
        <v>2621.0137839999998</v>
      </c>
      <c r="AA13" s="545">
        <f>J13+'T6A_FG_Upy_Utlsn '!J13</f>
        <v>84.94800000000001</v>
      </c>
      <c r="AB13" s="545">
        <f aca="true" t="shared" si="11" ref="AB13:AB46">Z13-AA13</f>
        <v>2536.065784</v>
      </c>
      <c r="AC13" s="546">
        <f aca="true" t="shared" si="12" ref="AC13:AC46">AA13*0.02</f>
        <v>1.6989600000000002</v>
      </c>
      <c r="AD13" s="546">
        <f aca="true" t="shared" si="13" ref="AD13:AD46">AB13*0.03</f>
        <v>76.08197351999999</v>
      </c>
      <c r="AE13" s="546">
        <f aca="true" t="shared" si="14" ref="AE13:AE46">AC13+AD13</f>
        <v>77.78093351999999</v>
      </c>
      <c r="AF13" s="546">
        <v>2682.127333333334</v>
      </c>
      <c r="AG13" s="546">
        <v>2617.8111173333336</v>
      </c>
      <c r="AH13" s="545">
        <f aca="true" t="shared" si="15" ref="AH13:AH46">AG13-AA13</f>
        <v>2532.863117333334</v>
      </c>
      <c r="AI13" s="546">
        <f aca="true" t="shared" si="16" ref="AI13:AI46">AH13*0.03</f>
        <v>75.98589352</v>
      </c>
      <c r="AJ13" s="546">
        <f aca="true" t="shared" si="17" ref="AJ13:AJ46">AC13+AI13</f>
        <v>77.68485352</v>
      </c>
      <c r="AK13" s="546" t="s">
        <v>867</v>
      </c>
      <c r="AN13" s="546">
        <v>20.14155</v>
      </c>
      <c r="AO13" s="545">
        <f aca="true" t="shared" si="18" ref="AO13:AO45">C13-AN13</f>
        <v>1606.55945</v>
      </c>
    </row>
    <row r="14" spans="1:41" s="546" customFormat="1" ht="15.75">
      <c r="A14" s="424">
        <v>3</v>
      </c>
      <c r="B14" s="425" t="s">
        <v>868</v>
      </c>
      <c r="C14" s="540">
        <v>2005.0065000000004</v>
      </c>
      <c r="D14" s="540">
        <v>8.96</v>
      </c>
      <c r="E14" s="541">
        <v>2046.8310000000001</v>
      </c>
      <c r="F14" s="542">
        <v>2036.98</v>
      </c>
      <c r="G14" s="542">
        <f t="shared" si="0"/>
        <v>18.81100000000015</v>
      </c>
      <c r="H14" s="543">
        <v>140.332</v>
      </c>
      <c r="I14" s="543">
        <v>5.98</v>
      </c>
      <c r="J14" s="543">
        <v>44.179</v>
      </c>
      <c r="K14" s="543">
        <v>50.159000000000006</v>
      </c>
      <c r="L14" s="544">
        <v>0</v>
      </c>
      <c r="M14" s="545">
        <f>E14+'T6A_FG_Upy_Utlsn '!E14</f>
        <v>3867.3</v>
      </c>
      <c r="N14" s="545">
        <f>J14+'T6A_FG_Upy_Utlsn '!J14</f>
        <v>84.342</v>
      </c>
      <c r="O14" s="545">
        <f t="shared" si="1"/>
        <v>3951.6420000000003</v>
      </c>
      <c r="P14" s="546">
        <f t="shared" si="2"/>
        <v>116.019</v>
      </c>
      <c r="Q14" s="546">
        <f t="shared" si="3"/>
        <v>1.6868400000000001</v>
      </c>
      <c r="R14" s="546">
        <f t="shared" si="4"/>
        <v>117.70584000000001</v>
      </c>
      <c r="S14" s="545">
        <f t="shared" si="5"/>
        <v>2091.01</v>
      </c>
      <c r="T14" s="545">
        <f>'T6A_FG_Upy_Utlsn '!E14+'T6A_FG_Upy_Utlsn '!K14</f>
        <v>1864.952</v>
      </c>
      <c r="U14" s="545">
        <f t="shared" si="6"/>
        <v>3955.9620000000004</v>
      </c>
      <c r="V14" s="546">
        <f t="shared" si="7"/>
        <v>0.88358</v>
      </c>
      <c r="W14" s="546">
        <f t="shared" si="8"/>
        <v>61.40493</v>
      </c>
      <c r="X14" s="546">
        <f t="shared" si="9"/>
        <v>62.28851</v>
      </c>
      <c r="Y14" s="545">
        <f t="shared" si="10"/>
        <v>0.88358</v>
      </c>
      <c r="Z14" s="546">
        <v>3603.3207</v>
      </c>
      <c r="AA14" s="545">
        <f>J14+'T6A_FG_Upy_Utlsn '!J14</f>
        <v>84.342</v>
      </c>
      <c r="AB14" s="545">
        <f t="shared" si="11"/>
        <v>3518.9787</v>
      </c>
      <c r="AC14" s="546">
        <f t="shared" si="12"/>
        <v>1.6868400000000001</v>
      </c>
      <c r="AD14" s="546">
        <f t="shared" si="13"/>
        <v>105.569361</v>
      </c>
      <c r="AE14" s="546">
        <f t="shared" si="14"/>
        <v>107.256201</v>
      </c>
      <c r="AF14" s="546">
        <v>3951.642</v>
      </c>
      <c r="AG14" s="546">
        <v>3603.3206999999998</v>
      </c>
      <c r="AH14" s="545">
        <f t="shared" si="15"/>
        <v>3518.9786999999997</v>
      </c>
      <c r="AI14" s="546">
        <f t="shared" si="16"/>
        <v>105.56936099999999</v>
      </c>
      <c r="AJ14" s="546">
        <f t="shared" si="17"/>
        <v>107.25620099999999</v>
      </c>
      <c r="AK14" s="546" t="s">
        <v>871</v>
      </c>
      <c r="AN14" s="546">
        <v>0</v>
      </c>
      <c r="AO14" s="545">
        <f t="shared" si="18"/>
        <v>2005.0065000000004</v>
      </c>
    </row>
    <row r="15" spans="1:41" s="546" customFormat="1" ht="15.75">
      <c r="A15" s="424">
        <v>4</v>
      </c>
      <c r="B15" s="425" t="s">
        <v>869</v>
      </c>
      <c r="C15" s="540">
        <v>1989.8110000000001</v>
      </c>
      <c r="D15" s="540">
        <v>9.68</v>
      </c>
      <c r="E15" s="541">
        <v>2070.263</v>
      </c>
      <c r="F15" s="542">
        <v>2067.1668157599997</v>
      </c>
      <c r="G15" s="542">
        <f t="shared" si="0"/>
        <v>12.77618424000002</v>
      </c>
      <c r="H15" s="543">
        <v>189.156</v>
      </c>
      <c r="I15" s="543">
        <v>9.16</v>
      </c>
      <c r="J15" s="543">
        <v>44.48</v>
      </c>
      <c r="K15" s="543">
        <v>53.64</v>
      </c>
      <c r="L15" s="544">
        <v>0</v>
      </c>
      <c r="M15" s="545">
        <f>E15+'T6A_FG_Upy_Utlsn '!E15</f>
        <v>3881.983</v>
      </c>
      <c r="N15" s="545">
        <f>J15+'T6A_FG_Upy_Utlsn '!J15</f>
        <v>82.15</v>
      </c>
      <c r="O15" s="545">
        <f t="shared" si="1"/>
        <v>3964.1330000000003</v>
      </c>
      <c r="P15" s="546">
        <f t="shared" si="2"/>
        <v>116.45949</v>
      </c>
      <c r="Q15" s="546">
        <f t="shared" si="3"/>
        <v>1.6430000000000002</v>
      </c>
      <c r="R15" s="546">
        <f t="shared" si="4"/>
        <v>118.10249</v>
      </c>
      <c r="S15" s="545">
        <f t="shared" si="5"/>
        <v>2114.743</v>
      </c>
      <c r="T15" s="545">
        <f>'T6A_FG_Upy_Utlsn '!E15+'T6A_FG_Upy_Utlsn '!K15</f>
        <v>1854.7560000000003</v>
      </c>
      <c r="U15" s="545">
        <f t="shared" si="6"/>
        <v>3969.4990000000003</v>
      </c>
      <c r="V15" s="546">
        <f t="shared" si="7"/>
        <v>0.8896</v>
      </c>
      <c r="W15" s="546">
        <f t="shared" si="8"/>
        <v>62.10789</v>
      </c>
      <c r="X15" s="546">
        <f t="shared" si="9"/>
        <v>62.99749</v>
      </c>
      <c r="Y15" s="545">
        <f t="shared" si="10"/>
        <v>0.8896</v>
      </c>
      <c r="Z15" s="546">
        <v>3687.4544</v>
      </c>
      <c r="AA15" s="545">
        <f>J15+'T6A_FG_Upy_Utlsn '!J15</f>
        <v>82.15</v>
      </c>
      <c r="AB15" s="545">
        <f t="shared" si="11"/>
        <v>3605.3044</v>
      </c>
      <c r="AC15" s="546">
        <f t="shared" si="12"/>
        <v>1.6430000000000002</v>
      </c>
      <c r="AD15" s="546">
        <f t="shared" si="13"/>
        <v>108.159132</v>
      </c>
      <c r="AE15" s="546">
        <f t="shared" si="14"/>
        <v>109.802132</v>
      </c>
      <c r="AF15" s="546">
        <v>3964.1330000000003</v>
      </c>
      <c r="AG15" s="546">
        <v>3687.4544</v>
      </c>
      <c r="AH15" s="545">
        <f t="shared" si="15"/>
        <v>3605.3044</v>
      </c>
      <c r="AI15" s="546">
        <f t="shared" si="16"/>
        <v>108.159132</v>
      </c>
      <c r="AJ15" s="546">
        <f t="shared" si="17"/>
        <v>109.802132</v>
      </c>
      <c r="AK15" s="546" t="s">
        <v>895</v>
      </c>
      <c r="AN15" s="546">
        <v>0</v>
      </c>
      <c r="AO15" s="545">
        <f t="shared" si="18"/>
        <v>1989.8110000000001</v>
      </c>
    </row>
    <row r="16" spans="1:41" s="546" customFormat="1" ht="15.75">
      <c r="A16" s="424">
        <v>5</v>
      </c>
      <c r="B16" s="425" t="s">
        <v>870</v>
      </c>
      <c r="C16" s="540">
        <v>1688.5890000000002</v>
      </c>
      <c r="D16" s="540">
        <v>11.15</v>
      </c>
      <c r="E16" s="541">
        <v>1679.4</v>
      </c>
      <c r="F16" s="542">
        <v>1679.6565</v>
      </c>
      <c r="G16" s="542">
        <f t="shared" si="0"/>
        <v>10.893500000000131</v>
      </c>
      <c r="H16" s="543">
        <v>117.903</v>
      </c>
      <c r="I16" s="543">
        <v>5.5</v>
      </c>
      <c r="J16" s="543">
        <v>37</v>
      </c>
      <c r="K16" s="543">
        <v>42.5</v>
      </c>
      <c r="L16" s="544">
        <v>0</v>
      </c>
      <c r="M16" s="545">
        <f>E16+'T6A_FG_Upy_Utlsn '!E16</f>
        <v>3242.7000000000003</v>
      </c>
      <c r="N16" s="545">
        <f>J16+'T6A_FG_Upy_Utlsn '!J16</f>
        <v>82.3</v>
      </c>
      <c r="O16" s="545">
        <f t="shared" si="1"/>
        <v>3325.0000000000005</v>
      </c>
      <c r="P16" s="546">
        <f t="shared" si="2"/>
        <v>97.281</v>
      </c>
      <c r="Q16" s="546">
        <f t="shared" si="3"/>
        <v>1.646</v>
      </c>
      <c r="R16" s="546">
        <f t="shared" si="4"/>
        <v>98.927</v>
      </c>
      <c r="S16" s="545">
        <f t="shared" si="5"/>
        <v>1716.4</v>
      </c>
      <c r="T16" s="545">
        <f>'T6A_FG_Upy_Utlsn '!E16+'T6A_FG_Upy_Utlsn '!K16</f>
        <v>1613.132</v>
      </c>
      <c r="U16" s="545">
        <f t="shared" si="6"/>
        <v>3329.532</v>
      </c>
      <c r="V16" s="546">
        <f t="shared" si="7"/>
        <v>0.74</v>
      </c>
      <c r="W16" s="546">
        <f t="shared" si="8"/>
        <v>50.382</v>
      </c>
      <c r="X16" s="546">
        <f t="shared" si="9"/>
        <v>51.122</v>
      </c>
      <c r="Y16" s="545">
        <f t="shared" si="10"/>
        <v>0.74</v>
      </c>
      <c r="Z16" s="546">
        <v>3221.1001000000006</v>
      </c>
      <c r="AA16" s="545">
        <f>J16+'T6A_FG_Upy_Utlsn '!J16</f>
        <v>82.3</v>
      </c>
      <c r="AB16" s="545">
        <f t="shared" si="11"/>
        <v>3138.8001000000004</v>
      </c>
      <c r="AC16" s="546">
        <f t="shared" si="12"/>
        <v>1.646</v>
      </c>
      <c r="AD16" s="546">
        <f t="shared" si="13"/>
        <v>94.16400300000001</v>
      </c>
      <c r="AE16" s="546">
        <f t="shared" si="14"/>
        <v>95.81000300000001</v>
      </c>
      <c r="AF16" s="546">
        <v>3325</v>
      </c>
      <c r="AG16" s="546">
        <v>3221.1001</v>
      </c>
      <c r="AH16" s="545">
        <f t="shared" si="15"/>
        <v>3138.8001</v>
      </c>
      <c r="AI16" s="546">
        <f t="shared" si="16"/>
        <v>94.164003</v>
      </c>
      <c r="AJ16" s="546">
        <f t="shared" si="17"/>
        <v>95.810003</v>
      </c>
      <c r="AK16" s="546" t="s">
        <v>898</v>
      </c>
      <c r="AN16" s="546">
        <v>0</v>
      </c>
      <c r="AO16" s="545">
        <f t="shared" si="18"/>
        <v>1688.5890000000002</v>
      </c>
    </row>
    <row r="17" spans="1:41" s="546" customFormat="1" ht="15.75">
      <c r="A17" s="424">
        <v>6</v>
      </c>
      <c r="B17" s="425" t="s">
        <v>871</v>
      </c>
      <c r="C17" s="540">
        <v>741.7344999999999</v>
      </c>
      <c r="D17" s="540">
        <v>25.03</v>
      </c>
      <c r="E17" s="541">
        <v>805.085</v>
      </c>
      <c r="F17" s="542">
        <v>804.8</v>
      </c>
      <c r="G17" s="542">
        <f t="shared" si="0"/>
        <v>25.315000000000055</v>
      </c>
      <c r="H17" s="543">
        <v>54.657</v>
      </c>
      <c r="I17" s="543">
        <v>9.55</v>
      </c>
      <c r="J17" s="543">
        <v>16.956</v>
      </c>
      <c r="K17" s="543">
        <v>26.506</v>
      </c>
      <c r="L17" s="544">
        <v>0</v>
      </c>
      <c r="M17" s="545">
        <f>E17+'T6A_FG_Upy_Utlsn '!E17</f>
        <v>1628.563</v>
      </c>
      <c r="N17" s="545">
        <f>J17+'T6A_FG_Upy_Utlsn '!J17</f>
        <v>34.061</v>
      </c>
      <c r="O17" s="545">
        <f t="shared" si="1"/>
        <v>1662.624</v>
      </c>
      <c r="P17" s="546">
        <f t="shared" si="2"/>
        <v>48.85689</v>
      </c>
      <c r="Q17" s="546">
        <f t="shared" si="3"/>
        <v>0.68122</v>
      </c>
      <c r="R17" s="546">
        <f t="shared" si="4"/>
        <v>49.53811</v>
      </c>
      <c r="S17" s="545">
        <f t="shared" si="5"/>
        <v>822.041</v>
      </c>
      <c r="T17" s="545">
        <f>'T6A_FG_Upy_Utlsn '!E17+'T6A_FG_Upy_Utlsn '!K17</f>
        <v>843.8259999999999</v>
      </c>
      <c r="U17" s="545">
        <f t="shared" si="6"/>
        <v>1665.867</v>
      </c>
      <c r="V17" s="546">
        <f t="shared" si="7"/>
        <v>0.33912</v>
      </c>
      <c r="W17" s="546">
        <f t="shared" si="8"/>
        <v>24.15255</v>
      </c>
      <c r="X17" s="546">
        <f t="shared" si="9"/>
        <v>24.491670000000003</v>
      </c>
      <c r="Y17" s="545">
        <f t="shared" si="10"/>
        <v>0.33912</v>
      </c>
      <c r="Z17" s="546">
        <v>1556.2307</v>
      </c>
      <c r="AA17" s="545">
        <f>J17+'T6A_FG_Upy_Utlsn '!J17</f>
        <v>34.061</v>
      </c>
      <c r="AB17" s="545">
        <f t="shared" si="11"/>
        <v>1522.1697000000001</v>
      </c>
      <c r="AC17" s="546">
        <f t="shared" si="12"/>
        <v>0.68122</v>
      </c>
      <c r="AD17" s="546">
        <f t="shared" si="13"/>
        <v>45.665091000000004</v>
      </c>
      <c r="AE17" s="546">
        <f t="shared" si="14"/>
        <v>46.34631100000001</v>
      </c>
      <c r="AF17" s="546">
        <v>1662.624</v>
      </c>
      <c r="AG17" s="546">
        <v>1556.2307</v>
      </c>
      <c r="AH17" s="545">
        <f t="shared" si="15"/>
        <v>1522.1697000000001</v>
      </c>
      <c r="AI17" s="546">
        <f t="shared" si="16"/>
        <v>45.665091000000004</v>
      </c>
      <c r="AJ17" s="546">
        <f t="shared" si="17"/>
        <v>46.34631100000001</v>
      </c>
      <c r="AM17" s="546">
        <v>63.47</v>
      </c>
      <c r="AN17" s="546">
        <v>3.8498999999999994</v>
      </c>
      <c r="AO17" s="545">
        <f t="shared" si="18"/>
        <v>737.8845999999999</v>
      </c>
    </row>
    <row r="18" spans="1:41" s="546" customFormat="1" ht="15.75">
      <c r="A18" s="424">
        <v>7</v>
      </c>
      <c r="B18" s="425" t="s">
        <v>872</v>
      </c>
      <c r="C18" s="540">
        <v>895.6960000000001</v>
      </c>
      <c r="D18" s="540">
        <v>8.42</v>
      </c>
      <c r="E18" s="541">
        <v>895.298</v>
      </c>
      <c r="F18" s="542">
        <v>893.6565</v>
      </c>
      <c r="G18" s="542">
        <f t="shared" si="0"/>
        <v>10.06149999999991</v>
      </c>
      <c r="H18" s="543">
        <v>60.096</v>
      </c>
      <c r="I18" s="543">
        <v>0</v>
      </c>
      <c r="J18" s="543">
        <v>14.8</v>
      </c>
      <c r="K18" s="543">
        <v>14.8</v>
      </c>
      <c r="L18" s="544">
        <v>0</v>
      </c>
      <c r="M18" s="545">
        <f>E18+'T6A_FG_Upy_Utlsn '!E18</f>
        <v>1709.971</v>
      </c>
      <c r="N18" s="545">
        <f>J18+'T6A_FG_Upy_Utlsn '!J18</f>
        <v>45.6</v>
      </c>
      <c r="O18" s="545">
        <f t="shared" si="1"/>
        <v>1755.571</v>
      </c>
      <c r="P18" s="546">
        <f t="shared" si="2"/>
        <v>51.29913</v>
      </c>
      <c r="Q18" s="546">
        <f t="shared" si="3"/>
        <v>0.912</v>
      </c>
      <c r="R18" s="546">
        <f t="shared" si="4"/>
        <v>52.21113</v>
      </c>
      <c r="S18" s="545">
        <f t="shared" si="5"/>
        <v>910.098</v>
      </c>
      <c r="T18" s="545">
        <f>'T6A_FG_Upy_Utlsn '!E18+'T6A_FG_Upy_Utlsn '!K18</f>
        <v>850.673</v>
      </c>
      <c r="U18" s="545">
        <f t="shared" si="6"/>
        <v>1760.771</v>
      </c>
      <c r="V18" s="546">
        <f t="shared" si="7"/>
        <v>0.29600000000000004</v>
      </c>
      <c r="W18" s="546">
        <f t="shared" si="8"/>
        <v>26.85894</v>
      </c>
      <c r="X18" s="546">
        <f t="shared" si="9"/>
        <v>27.15494</v>
      </c>
      <c r="Y18" s="545">
        <f t="shared" si="10"/>
        <v>0.29600000000000004</v>
      </c>
      <c r="Z18" s="546">
        <v>1622.7974</v>
      </c>
      <c r="AA18" s="545">
        <f>J18+'T6A_FG_Upy_Utlsn '!J18</f>
        <v>45.6</v>
      </c>
      <c r="AB18" s="545">
        <f t="shared" si="11"/>
        <v>1577.1974</v>
      </c>
      <c r="AC18" s="546">
        <f t="shared" si="12"/>
        <v>0.912</v>
      </c>
      <c r="AD18" s="546">
        <f t="shared" si="13"/>
        <v>47.315922</v>
      </c>
      <c r="AE18" s="546">
        <f t="shared" si="14"/>
        <v>48.227922</v>
      </c>
      <c r="AF18" s="546">
        <v>1755.571</v>
      </c>
      <c r="AG18" s="546">
        <v>1622.7974</v>
      </c>
      <c r="AH18" s="545">
        <f t="shared" si="15"/>
        <v>1577.1974</v>
      </c>
      <c r="AI18" s="546">
        <f t="shared" si="16"/>
        <v>47.315922</v>
      </c>
      <c r="AJ18" s="546">
        <f t="shared" si="17"/>
        <v>48.227922</v>
      </c>
      <c r="AN18" s="546">
        <v>0</v>
      </c>
      <c r="AO18" s="545">
        <f t="shared" si="18"/>
        <v>895.6960000000001</v>
      </c>
    </row>
    <row r="19" spans="1:41" s="546" customFormat="1" ht="15.75">
      <c r="A19" s="424">
        <v>8</v>
      </c>
      <c r="B19" s="425" t="s">
        <v>873</v>
      </c>
      <c r="C19" s="540">
        <v>1193.981</v>
      </c>
      <c r="D19" s="540">
        <v>0.12</v>
      </c>
      <c r="E19" s="541">
        <v>1314.0620000000001</v>
      </c>
      <c r="F19" s="542">
        <v>1298.65</v>
      </c>
      <c r="G19" s="542">
        <f t="shared" si="0"/>
        <v>15.531999999999925</v>
      </c>
      <c r="H19" s="543">
        <v>96.545</v>
      </c>
      <c r="I19" s="543">
        <v>5.44</v>
      </c>
      <c r="J19" s="543">
        <v>30.4</v>
      </c>
      <c r="K19" s="543">
        <v>35.839999999999996</v>
      </c>
      <c r="L19" s="544">
        <v>0</v>
      </c>
      <c r="M19" s="545">
        <f>E19+'T6A_FG_Upy_Utlsn '!E19</f>
        <v>2508.1220000000003</v>
      </c>
      <c r="N19" s="545">
        <f>J19+'T6A_FG_Upy_Utlsn '!J19</f>
        <v>59.22</v>
      </c>
      <c r="O19" s="545">
        <f t="shared" si="1"/>
        <v>2567.342</v>
      </c>
      <c r="P19" s="546">
        <f t="shared" si="2"/>
        <v>75.24366</v>
      </c>
      <c r="Q19" s="546">
        <f t="shared" si="3"/>
        <v>1.1844</v>
      </c>
      <c r="R19" s="546">
        <f t="shared" si="4"/>
        <v>76.42806</v>
      </c>
      <c r="S19" s="545">
        <f t="shared" si="5"/>
        <v>1344.4620000000002</v>
      </c>
      <c r="T19" s="545">
        <f>'T6A_FG_Upy_Utlsn '!E19+'T6A_FG_Upy_Utlsn '!K19</f>
        <v>1230.04</v>
      </c>
      <c r="U19" s="545">
        <f t="shared" si="6"/>
        <v>2574.5020000000004</v>
      </c>
      <c r="V19" s="546">
        <f t="shared" si="7"/>
        <v>0.608</v>
      </c>
      <c r="W19" s="546">
        <f t="shared" si="8"/>
        <v>39.42186</v>
      </c>
      <c r="X19" s="546">
        <f t="shared" si="9"/>
        <v>40.02986</v>
      </c>
      <c r="Y19" s="545">
        <f t="shared" si="10"/>
        <v>0.608</v>
      </c>
      <c r="Z19" s="546">
        <v>2403.866</v>
      </c>
      <c r="AA19" s="545">
        <f>J19+'T6A_FG_Upy_Utlsn '!J19</f>
        <v>59.22</v>
      </c>
      <c r="AB19" s="545">
        <f t="shared" si="11"/>
        <v>2344.646</v>
      </c>
      <c r="AC19" s="546">
        <f t="shared" si="12"/>
        <v>1.1844</v>
      </c>
      <c r="AD19" s="546">
        <f t="shared" si="13"/>
        <v>70.33938</v>
      </c>
      <c r="AE19" s="546">
        <f t="shared" si="14"/>
        <v>71.52378</v>
      </c>
      <c r="AF19" s="546">
        <v>2567.3419999999996</v>
      </c>
      <c r="AG19" s="546">
        <v>2403.8659999999995</v>
      </c>
      <c r="AH19" s="545">
        <f t="shared" si="15"/>
        <v>2344.6459999999997</v>
      </c>
      <c r="AI19" s="546">
        <f t="shared" si="16"/>
        <v>70.33937999999999</v>
      </c>
      <c r="AJ19" s="546">
        <f t="shared" si="17"/>
        <v>71.52377999999999</v>
      </c>
      <c r="AN19" s="546">
        <v>0</v>
      </c>
      <c r="AO19" s="545">
        <f t="shared" si="18"/>
        <v>1193.981</v>
      </c>
    </row>
    <row r="20" spans="1:41" s="546" customFormat="1" ht="15.75">
      <c r="A20" s="424">
        <v>9</v>
      </c>
      <c r="B20" s="425" t="s">
        <v>874</v>
      </c>
      <c r="C20" s="540">
        <v>1112.1945</v>
      </c>
      <c r="D20" s="540">
        <v>25.43</v>
      </c>
      <c r="E20" s="541">
        <v>1255.134</v>
      </c>
      <c r="F20" s="542">
        <v>1268.98562</v>
      </c>
      <c r="G20" s="542">
        <f t="shared" si="0"/>
        <v>11.578380000000152</v>
      </c>
      <c r="H20" s="543">
        <v>80.219</v>
      </c>
      <c r="I20" s="543">
        <v>7.62</v>
      </c>
      <c r="J20" s="543">
        <v>25.26</v>
      </c>
      <c r="K20" s="543">
        <v>32.88</v>
      </c>
      <c r="L20" s="544">
        <v>0</v>
      </c>
      <c r="M20" s="545">
        <f>E20+'T6A_FG_Upy_Utlsn '!E20</f>
        <v>2397.1580000000004</v>
      </c>
      <c r="N20" s="545">
        <f>J20+'T6A_FG_Upy_Utlsn '!J20</f>
        <v>79.13</v>
      </c>
      <c r="O20" s="545">
        <f t="shared" si="1"/>
        <v>2476.2880000000005</v>
      </c>
      <c r="P20" s="546">
        <f t="shared" si="2"/>
        <v>71.91474000000001</v>
      </c>
      <c r="Q20" s="546">
        <f t="shared" si="3"/>
        <v>1.5826</v>
      </c>
      <c r="R20" s="546">
        <f t="shared" si="4"/>
        <v>73.49734000000001</v>
      </c>
      <c r="S20" s="545">
        <f t="shared" si="5"/>
        <v>1280.394</v>
      </c>
      <c r="T20" s="545">
        <f>'T6A_FG_Upy_Utlsn '!E20+'T6A_FG_Upy_Utlsn '!K20</f>
        <v>1200.054</v>
      </c>
      <c r="U20" s="545">
        <f t="shared" si="6"/>
        <v>2480.4480000000003</v>
      </c>
      <c r="V20" s="546">
        <f t="shared" si="7"/>
        <v>0.5052000000000001</v>
      </c>
      <c r="W20" s="546">
        <f t="shared" si="8"/>
        <v>37.654019999999996</v>
      </c>
      <c r="X20" s="546">
        <f t="shared" si="9"/>
        <v>38.15922</v>
      </c>
      <c r="Y20" s="545">
        <f t="shared" si="10"/>
        <v>0.5052000000000001</v>
      </c>
      <c r="Z20" s="546">
        <v>2231.9480000000003</v>
      </c>
      <c r="AA20" s="545">
        <f>J20+'T6A_FG_Upy_Utlsn '!J20</f>
        <v>79.13</v>
      </c>
      <c r="AB20" s="545">
        <f t="shared" si="11"/>
        <v>2152.818</v>
      </c>
      <c r="AC20" s="546">
        <f t="shared" si="12"/>
        <v>1.5826</v>
      </c>
      <c r="AD20" s="546">
        <f t="shared" si="13"/>
        <v>64.58454</v>
      </c>
      <c r="AE20" s="546">
        <f t="shared" si="14"/>
        <v>66.16714</v>
      </c>
      <c r="AF20" s="546">
        <v>2476.288</v>
      </c>
      <c r="AG20" s="546">
        <v>2231.948</v>
      </c>
      <c r="AH20" s="545">
        <f t="shared" si="15"/>
        <v>2152.8179999999998</v>
      </c>
      <c r="AI20" s="546">
        <f t="shared" si="16"/>
        <v>64.58453999999999</v>
      </c>
      <c r="AJ20" s="546">
        <f t="shared" si="17"/>
        <v>66.16713999999999</v>
      </c>
      <c r="AN20" s="546">
        <v>0</v>
      </c>
      <c r="AO20" s="545">
        <f t="shared" si="18"/>
        <v>1112.1945</v>
      </c>
    </row>
    <row r="21" spans="1:41" s="546" customFormat="1" ht="15.75">
      <c r="A21" s="424">
        <v>10</v>
      </c>
      <c r="B21" s="425" t="s">
        <v>875</v>
      </c>
      <c r="C21" s="540">
        <v>1376.8905</v>
      </c>
      <c r="D21" s="540">
        <v>8.36</v>
      </c>
      <c r="E21" s="548">
        <v>1244.7</v>
      </c>
      <c r="F21" s="542">
        <v>1246.2565</v>
      </c>
      <c r="G21" s="542">
        <f t="shared" si="0"/>
        <v>6.8034999999999854</v>
      </c>
      <c r="H21" s="543">
        <v>92.588</v>
      </c>
      <c r="I21" s="543">
        <v>7.79</v>
      </c>
      <c r="J21" s="543">
        <v>31.243</v>
      </c>
      <c r="K21" s="543">
        <v>39.033</v>
      </c>
      <c r="L21" s="544">
        <v>0</v>
      </c>
      <c r="M21" s="545">
        <f>E21+'T6A_FG_Upy_Utlsn '!E21</f>
        <v>2717.6980000000003</v>
      </c>
      <c r="N21" s="545">
        <f>J21+'T6A_FG_Upy_Utlsn '!J21</f>
        <v>57.982</v>
      </c>
      <c r="O21" s="545">
        <f t="shared" si="1"/>
        <v>2775.6800000000003</v>
      </c>
      <c r="P21" s="546">
        <f t="shared" si="2"/>
        <v>81.53094</v>
      </c>
      <c r="Q21" s="546">
        <f t="shared" si="3"/>
        <v>1.15964</v>
      </c>
      <c r="R21" s="546">
        <f t="shared" si="4"/>
        <v>82.69058</v>
      </c>
      <c r="S21" s="545">
        <f t="shared" si="5"/>
        <v>1275.943</v>
      </c>
      <c r="T21" s="545">
        <f>'T6A_FG_Upy_Utlsn '!E21+'T6A_FG_Upy_Utlsn '!K21</f>
        <v>1507.097</v>
      </c>
      <c r="U21" s="545">
        <f t="shared" si="6"/>
        <v>2783.04</v>
      </c>
      <c r="V21" s="546">
        <f t="shared" si="7"/>
        <v>0.62486</v>
      </c>
      <c r="W21" s="546">
        <f t="shared" si="8"/>
        <v>37.341</v>
      </c>
      <c r="X21" s="546">
        <f t="shared" si="9"/>
        <v>37.96586</v>
      </c>
      <c r="Y21" s="545">
        <f t="shared" si="10"/>
        <v>0.62486</v>
      </c>
      <c r="Z21" s="546">
        <v>2666.0586000000003</v>
      </c>
      <c r="AA21" s="545">
        <f>J21+'T6A_FG_Upy_Utlsn '!J21</f>
        <v>57.982</v>
      </c>
      <c r="AB21" s="545">
        <f t="shared" si="11"/>
        <v>2608.0766000000003</v>
      </c>
      <c r="AC21" s="546">
        <f t="shared" si="12"/>
        <v>1.15964</v>
      </c>
      <c r="AD21" s="546">
        <f t="shared" si="13"/>
        <v>78.242298</v>
      </c>
      <c r="AE21" s="546">
        <f t="shared" si="14"/>
        <v>79.401938</v>
      </c>
      <c r="AF21" s="546">
        <v>2771.7676666666666</v>
      </c>
      <c r="AG21" s="546">
        <v>2662.1462666666666</v>
      </c>
      <c r="AH21" s="545">
        <f t="shared" si="15"/>
        <v>2604.1642666666667</v>
      </c>
      <c r="AI21" s="546">
        <f t="shared" si="16"/>
        <v>78.124928</v>
      </c>
      <c r="AJ21" s="546">
        <f t="shared" si="17"/>
        <v>79.284568</v>
      </c>
      <c r="AN21" s="546">
        <v>0</v>
      </c>
      <c r="AO21" s="545">
        <f t="shared" si="18"/>
        <v>1376.8905</v>
      </c>
    </row>
    <row r="22" spans="1:41" s="546" customFormat="1" ht="15.75">
      <c r="A22" s="424">
        <v>11</v>
      </c>
      <c r="B22" s="425" t="s">
        <v>876</v>
      </c>
      <c r="C22" s="540">
        <v>1006.0055</v>
      </c>
      <c r="D22" s="540">
        <v>2.13</v>
      </c>
      <c r="E22" s="548">
        <v>1103.8</v>
      </c>
      <c r="F22" s="542">
        <v>1090.1419999999998</v>
      </c>
      <c r="G22" s="542">
        <f t="shared" si="0"/>
        <v>15.788000000000238</v>
      </c>
      <c r="H22" s="543">
        <v>78.731</v>
      </c>
      <c r="I22" s="543">
        <v>6.57</v>
      </c>
      <c r="J22" s="543">
        <v>22.691</v>
      </c>
      <c r="K22" s="543">
        <v>29.261</v>
      </c>
      <c r="L22" s="544">
        <v>0</v>
      </c>
      <c r="M22" s="545">
        <f>E22+'T6A_FG_Upy_Utlsn '!E22</f>
        <v>2045.5529999999999</v>
      </c>
      <c r="N22" s="545">
        <f>J22+'T6A_FG_Upy_Utlsn '!J22</f>
        <v>51.183</v>
      </c>
      <c r="O22" s="545">
        <f t="shared" si="1"/>
        <v>2096.736</v>
      </c>
      <c r="P22" s="546">
        <f t="shared" si="2"/>
        <v>61.366589999999995</v>
      </c>
      <c r="Q22" s="546">
        <f t="shared" si="3"/>
        <v>1.02366</v>
      </c>
      <c r="R22" s="546">
        <f t="shared" si="4"/>
        <v>62.390249999999995</v>
      </c>
      <c r="S22" s="545">
        <f t="shared" si="5"/>
        <v>1126.491</v>
      </c>
      <c r="T22" s="545">
        <f>'T6A_FG_Upy_Utlsn '!E22+'T6A_FG_Upy_Utlsn '!K22</f>
        <v>974.875</v>
      </c>
      <c r="U22" s="545">
        <f t="shared" si="6"/>
        <v>2101.366</v>
      </c>
      <c r="V22" s="546">
        <f t="shared" si="7"/>
        <v>0.45382</v>
      </c>
      <c r="W22" s="546">
        <f t="shared" si="8"/>
        <v>33.114</v>
      </c>
      <c r="X22" s="546">
        <f t="shared" si="9"/>
        <v>33.56782</v>
      </c>
      <c r="Y22" s="545">
        <f t="shared" si="10"/>
        <v>0.45382</v>
      </c>
      <c r="Z22" s="546">
        <v>1869.6214</v>
      </c>
      <c r="AA22" s="545">
        <f>J22+'T6A_FG_Upy_Utlsn '!J22</f>
        <v>51.183</v>
      </c>
      <c r="AB22" s="545">
        <f t="shared" si="11"/>
        <v>1818.4384</v>
      </c>
      <c r="AC22" s="546">
        <f t="shared" si="12"/>
        <v>1.02366</v>
      </c>
      <c r="AD22" s="546">
        <f t="shared" si="13"/>
        <v>54.553152</v>
      </c>
      <c r="AE22" s="546">
        <f t="shared" si="14"/>
        <v>55.576812</v>
      </c>
      <c r="AF22" s="546">
        <v>2100.648333333333</v>
      </c>
      <c r="AG22" s="546">
        <v>1873.5337333333332</v>
      </c>
      <c r="AH22" s="545">
        <f t="shared" si="15"/>
        <v>1822.3507333333332</v>
      </c>
      <c r="AI22" s="546">
        <f t="shared" si="16"/>
        <v>54.67052199999999</v>
      </c>
      <c r="AJ22" s="546">
        <f t="shared" si="17"/>
        <v>55.69418199999999</v>
      </c>
      <c r="AN22" s="546">
        <v>0</v>
      </c>
      <c r="AO22" s="545">
        <f t="shared" si="18"/>
        <v>1006.0055</v>
      </c>
    </row>
    <row r="23" spans="1:41" s="546" customFormat="1" ht="15.75">
      <c r="A23" s="424">
        <v>12</v>
      </c>
      <c r="B23" s="425" t="s">
        <v>877</v>
      </c>
      <c r="C23" s="540">
        <v>2607.9400000000005</v>
      </c>
      <c r="D23" s="540">
        <v>0.83</v>
      </c>
      <c r="E23" s="541">
        <v>2331.5829999999996</v>
      </c>
      <c r="F23" s="542">
        <v>2288.62</v>
      </c>
      <c r="G23" s="542">
        <f t="shared" si="0"/>
        <v>43.792999999999665</v>
      </c>
      <c r="H23" s="543">
        <v>208.441</v>
      </c>
      <c r="I23" s="543">
        <v>0.77</v>
      </c>
      <c r="J23" s="543">
        <v>35.524</v>
      </c>
      <c r="K23" s="543">
        <v>36.294000000000004</v>
      </c>
      <c r="L23" s="544">
        <v>0</v>
      </c>
      <c r="M23" s="545">
        <f>E23+'T6A_FG_Upy_Utlsn '!E23</f>
        <v>4576.254999999999</v>
      </c>
      <c r="N23" s="545">
        <f>J23+'T6A_FG_Upy_Utlsn '!J23</f>
        <v>68.79599999999999</v>
      </c>
      <c r="O23" s="545">
        <f t="shared" si="1"/>
        <v>4645.0509999999995</v>
      </c>
      <c r="P23" s="546">
        <f t="shared" si="2"/>
        <v>137.28764999999999</v>
      </c>
      <c r="Q23" s="546">
        <f t="shared" si="3"/>
        <v>1.3759199999999998</v>
      </c>
      <c r="R23" s="546">
        <f t="shared" si="4"/>
        <v>138.66357</v>
      </c>
      <c r="S23" s="545">
        <f t="shared" si="5"/>
        <v>2367.1069999999995</v>
      </c>
      <c r="T23" s="545">
        <f>'T6A_FG_Upy_Utlsn '!E23+'T6A_FG_Upy_Utlsn '!K23</f>
        <v>2285.334</v>
      </c>
      <c r="U23" s="545">
        <f t="shared" si="6"/>
        <v>4652.440999999999</v>
      </c>
      <c r="V23" s="546">
        <f t="shared" si="7"/>
        <v>0.71048</v>
      </c>
      <c r="W23" s="546">
        <f t="shared" si="8"/>
        <v>69.94748999999999</v>
      </c>
      <c r="X23" s="546">
        <f t="shared" si="9"/>
        <v>70.65796999999999</v>
      </c>
      <c r="Y23" s="545">
        <f t="shared" si="10"/>
        <v>0.71048</v>
      </c>
      <c r="Z23" s="546">
        <v>4364.514099999999</v>
      </c>
      <c r="AA23" s="545">
        <f>J23+'T6A_FG_Upy_Utlsn '!J23</f>
        <v>68.79599999999999</v>
      </c>
      <c r="AB23" s="545">
        <f t="shared" si="11"/>
        <v>4295.718099999999</v>
      </c>
      <c r="AC23" s="546">
        <f t="shared" si="12"/>
        <v>1.3759199999999998</v>
      </c>
      <c r="AD23" s="546">
        <f t="shared" si="13"/>
        <v>128.87154299999997</v>
      </c>
      <c r="AE23" s="546">
        <f t="shared" si="14"/>
        <v>130.24746299999998</v>
      </c>
      <c r="AF23" s="546">
        <v>4645.051</v>
      </c>
      <c r="AG23" s="546">
        <v>4364.5141</v>
      </c>
      <c r="AH23" s="545">
        <f t="shared" si="15"/>
        <v>4295.7181</v>
      </c>
      <c r="AI23" s="546">
        <f t="shared" si="16"/>
        <v>128.871543</v>
      </c>
      <c r="AJ23" s="546">
        <f t="shared" si="17"/>
        <v>130.247463</v>
      </c>
      <c r="AN23" s="546">
        <v>0</v>
      </c>
      <c r="AO23" s="545">
        <f t="shared" si="18"/>
        <v>2607.9400000000005</v>
      </c>
    </row>
    <row r="24" spans="1:41" s="546" customFormat="1" ht="15.75">
      <c r="A24" s="424">
        <v>13</v>
      </c>
      <c r="B24" s="425" t="s">
        <v>878</v>
      </c>
      <c r="C24" s="540">
        <v>1422.395</v>
      </c>
      <c r="D24" s="540">
        <v>16.12</v>
      </c>
      <c r="E24" s="541">
        <v>1407.275</v>
      </c>
      <c r="F24" s="542">
        <v>1413.7991000000002</v>
      </c>
      <c r="G24" s="542">
        <f t="shared" si="0"/>
        <v>9.595899999999801</v>
      </c>
      <c r="H24" s="543">
        <v>93.449</v>
      </c>
      <c r="I24" s="543">
        <v>4.38</v>
      </c>
      <c r="J24" s="543">
        <v>29.419</v>
      </c>
      <c r="K24" s="543">
        <v>33.799</v>
      </c>
      <c r="L24" s="544">
        <v>0</v>
      </c>
      <c r="M24" s="545">
        <f>E24+'T6A_FG_Upy_Utlsn '!E24</f>
        <v>2788.846</v>
      </c>
      <c r="N24" s="545">
        <f>J24+'T6A_FG_Upy_Utlsn '!J24</f>
        <v>59.804</v>
      </c>
      <c r="O24" s="545">
        <f t="shared" si="1"/>
        <v>2848.65</v>
      </c>
      <c r="P24" s="546">
        <f t="shared" si="2"/>
        <v>83.66538</v>
      </c>
      <c r="Q24" s="546">
        <f t="shared" si="3"/>
        <v>1.19608</v>
      </c>
      <c r="R24" s="546">
        <f t="shared" si="4"/>
        <v>84.86146</v>
      </c>
      <c r="S24" s="545">
        <f t="shared" si="5"/>
        <v>1436.6940000000002</v>
      </c>
      <c r="T24" s="545">
        <f>'T6A_FG_Upy_Utlsn '!E24+'T6A_FG_Upy_Utlsn '!K24</f>
        <v>1418.616</v>
      </c>
      <c r="U24" s="545">
        <f t="shared" si="6"/>
        <v>2855.3100000000004</v>
      </c>
      <c r="V24" s="546">
        <f t="shared" si="7"/>
        <v>0.58838</v>
      </c>
      <c r="W24" s="546">
        <f t="shared" si="8"/>
        <v>42.21825</v>
      </c>
      <c r="X24" s="546">
        <f t="shared" si="9"/>
        <v>42.80663</v>
      </c>
      <c r="Y24" s="545">
        <f t="shared" si="10"/>
        <v>0.58838</v>
      </c>
      <c r="Z24" s="546">
        <v>2662.20055</v>
      </c>
      <c r="AA24" s="545">
        <f>J24+'T6A_FG_Upy_Utlsn '!J24</f>
        <v>59.804</v>
      </c>
      <c r="AB24" s="545">
        <f t="shared" si="11"/>
        <v>2602.39655</v>
      </c>
      <c r="AC24" s="546">
        <f t="shared" si="12"/>
        <v>1.19608</v>
      </c>
      <c r="AD24" s="546">
        <f t="shared" si="13"/>
        <v>78.0718965</v>
      </c>
      <c r="AE24" s="546">
        <f t="shared" si="14"/>
        <v>79.26797649999999</v>
      </c>
      <c r="AF24" s="546">
        <v>2848.65</v>
      </c>
      <c r="AG24" s="546">
        <v>2662.20055</v>
      </c>
      <c r="AH24" s="545">
        <f t="shared" si="15"/>
        <v>2602.39655</v>
      </c>
      <c r="AI24" s="546">
        <f t="shared" si="16"/>
        <v>78.0718965</v>
      </c>
      <c r="AJ24" s="546">
        <f t="shared" si="17"/>
        <v>79.26797649999999</v>
      </c>
      <c r="AN24" s="546">
        <v>0</v>
      </c>
      <c r="AO24" s="545">
        <f t="shared" si="18"/>
        <v>1422.395</v>
      </c>
    </row>
    <row r="25" spans="1:41" s="546" customFormat="1" ht="15.75">
      <c r="A25" s="424">
        <v>14</v>
      </c>
      <c r="B25" s="425" t="s">
        <v>879</v>
      </c>
      <c r="C25" s="540">
        <v>953.9119999999999</v>
      </c>
      <c r="D25" s="540">
        <v>50.24</v>
      </c>
      <c r="E25" s="541">
        <v>715.8</v>
      </c>
      <c r="F25" s="542">
        <v>766.04</v>
      </c>
      <c r="G25" s="542">
        <f t="shared" si="0"/>
        <v>0</v>
      </c>
      <c r="H25" s="543">
        <v>67.069</v>
      </c>
      <c r="I25" s="543">
        <v>10.41</v>
      </c>
      <c r="J25" s="543">
        <v>15</v>
      </c>
      <c r="K25" s="543">
        <v>25.41</v>
      </c>
      <c r="L25" s="544">
        <v>0</v>
      </c>
      <c r="M25" s="545">
        <f>E25+'T6A_FG_Upy_Utlsn '!E25</f>
        <v>1380.6</v>
      </c>
      <c r="N25" s="545">
        <f>J25+'T6A_FG_Upy_Utlsn '!J25</f>
        <v>30</v>
      </c>
      <c r="O25" s="545">
        <f t="shared" si="1"/>
        <v>1410.6</v>
      </c>
      <c r="P25" s="546">
        <f t="shared" si="2"/>
        <v>41.418</v>
      </c>
      <c r="Q25" s="546">
        <f t="shared" si="3"/>
        <v>0.6</v>
      </c>
      <c r="R25" s="546">
        <f t="shared" si="4"/>
        <v>42.018</v>
      </c>
      <c r="S25" s="545">
        <f t="shared" si="5"/>
        <v>730.8</v>
      </c>
      <c r="T25" s="545">
        <f>'T6A_FG_Upy_Utlsn '!E25+'T6A_FG_Upy_Utlsn '!K25</f>
        <v>689.12</v>
      </c>
      <c r="U25" s="545">
        <f t="shared" si="6"/>
        <v>1419.92</v>
      </c>
      <c r="V25" s="546">
        <f t="shared" si="7"/>
        <v>0.3</v>
      </c>
      <c r="W25" s="546">
        <f t="shared" si="8"/>
        <v>21.473999999999997</v>
      </c>
      <c r="X25" s="546">
        <f t="shared" si="9"/>
        <v>21.773999999999997</v>
      </c>
      <c r="Y25" s="545">
        <f t="shared" si="10"/>
        <v>0.3</v>
      </c>
      <c r="Z25" s="546">
        <v>1305.1317</v>
      </c>
      <c r="AA25" s="545">
        <f>J25+'T6A_FG_Upy_Utlsn '!J25</f>
        <v>30</v>
      </c>
      <c r="AB25" s="545">
        <f t="shared" si="11"/>
        <v>1275.1317</v>
      </c>
      <c r="AC25" s="546">
        <f t="shared" si="12"/>
        <v>0.6</v>
      </c>
      <c r="AD25" s="546">
        <f t="shared" si="13"/>
        <v>38.253950999999994</v>
      </c>
      <c r="AE25" s="546">
        <f t="shared" si="14"/>
        <v>38.853950999999995</v>
      </c>
      <c r="AF25" s="546">
        <v>1410.6000000000001</v>
      </c>
      <c r="AG25" s="546">
        <v>1305.1317000000001</v>
      </c>
      <c r="AH25" s="545">
        <f t="shared" si="15"/>
        <v>1275.1317000000001</v>
      </c>
      <c r="AI25" s="546">
        <f t="shared" si="16"/>
        <v>38.253951</v>
      </c>
      <c r="AJ25" s="546">
        <f t="shared" si="17"/>
        <v>38.853951</v>
      </c>
      <c r="AN25" s="546">
        <v>0</v>
      </c>
      <c r="AO25" s="545">
        <f t="shared" si="18"/>
        <v>953.9119999999999</v>
      </c>
    </row>
    <row r="26" spans="1:41" s="546" customFormat="1" ht="15.75">
      <c r="A26" s="424">
        <v>15</v>
      </c>
      <c r="B26" s="425" t="s">
        <v>880</v>
      </c>
      <c r="C26" s="540">
        <v>420.15650000000005</v>
      </c>
      <c r="D26" s="540">
        <v>50.57</v>
      </c>
      <c r="E26" s="541">
        <v>290.55899999999997</v>
      </c>
      <c r="F26" s="542">
        <v>335.32805946</v>
      </c>
      <c r="G26" s="542">
        <f t="shared" si="0"/>
        <v>5.800940539999942</v>
      </c>
      <c r="H26" s="543">
        <v>0</v>
      </c>
      <c r="I26" s="543">
        <v>0</v>
      </c>
      <c r="J26" s="543">
        <v>0</v>
      </c>
      <c r="K26" s="543">
        <v>0</v>
      </c>
      <c r="L26" s="544">
        <v>0</v>
      </c>
      <c r="M26" s="545">
        <f>E26+'T6A_FG_Upy_Utlsn '!E26</f>
        <v>646.203</v>
      </c>
      <c r="N26" s="545">
        <f>J26+'T6A_FG_Upy_Utlsn '!J26</f>
        <v>0</v>
      </c>
      <c r="O26" s="545">
        <f t="shared" si="1"/>
        <v>646.203</v>
      </c>
      <c r="P26" s="546">
        <f t="shared" si="2"/>
        <v>19.38609</v>
      </c>
      <c r="Q26" s="546">
        <f t="shared" si="3"/>
        <v>0</v>
      </c>
      <c r="R26" s="546">
        <f t="shared" si="4"/>
        <v>19.38609</v>
      </c>
      <c r="S26" s="545">
        <f t="shared" si="5"/>
        <v>290.55899999999997</v>
      </c>
      <c r="T26" s="545">
        <f>'T6A_FG_Upy_Utlsn '!E26+'T6A_FG_Upy_Utlsn '!K26</f>
        <v>358.974</v>
      </c>
      <c r="U26" s="545">
        <f t="shared" si="6"/>
        <v>649.5329999999999</v>
      </c>
      <c r="V26" s="546">
        <f t="shared" si="7"/>
        <v>0</v>
      </c>
      <c r="W26" s="546">
        <f t="shared" si="8"/>
        <v>8.716769999999999</v>
      </c>
      <c r="X26" s="546">
        <f t="shared" si="9"/>
        <v>8.716769999999999</v>
      </c>
      <c r="Y26" s="545">
        <f t="shared" si="10"/>
        <v>0</v>
      </c>
      <c r="Z26" s="546">
        <v>634.385</v>
      </c>
      <c r="AA26" s="545">
        <f>J26+'T6A_FG_Upy_Utlsn '!J26</f>
        <v>0</v>
      </c>
      <c r="AB26" s="545">
        <f t="shared" si="11"/>
        <v>634.385</v>
      </c>
      <c r="AC26" s="546">
        <f t="shared" si="12"/>
        <v>0</v>
      </c>
      <c r="AD26" s="546">
        <f t="shared" si="13"/>
        <v>19.03155</v>
      </c>
      <c r="AE26" s="546">
        <f t="shared" si="14"/>
        <v>19.03155</v>
      </c>
      <c r="AF26" s="546">
        <v>566.803</v>
      </c>
      <c r="AG26" s="546">
        <v>554.985</v>
      </c>
      <c r="AH26" s="545">
        <f t="shared" si="15"/>
        <v>554.985</v>
      </c>
      <c r="AI26" s="546">
        <f t="shared" si="16"/>
        <v>16.64955</v>
      </c>
      <c r="AJ26" s="546">
        <f t="shared" si="17"/>
        <v>16.64955</v>
      </c>
      <c r="AN26" s="546">
        <v>0</v>
      </c>
      <c r="AO26" s="545">
        <f t="shared" si="18"/>
        <v>420.15650000000005</v>
      </c>
    </row>
    <row r="27" spans="1:41" s="546" customFormat="1" ht="15.75">
      <c r="A27" s="424">
        <v>16</v>
      </c>
      <c r="B27" s="425" t="s">
        <v>881</v>
      </c>
      <c r="C27" s="540">
        <v>1422.9840000000004</v>
      </c>
      <c r="D27" s="540">
        <v>38.12</v>
      </c>
      <c r="E27" s="541">
        <v>1416.9950000000001</v>
      </c>
      <c r="F27" s="542">
        <v>1439.47465</v>
      </c>
      <c r="G27" s="542">
        <f t="shared" si="0"/>
        <v>15.640349999999899</v>
      </c>
      <c r="H27" s="543">
        <v>123.88</v>
      </c>
      <c r="I27" s="543">
        <v>14.26</v>
      </c>
      <c r="J27" s="543">
        <v>11</v>
      </c>
      <c r="K27" s="543">
        <v>25.259999999999998</v>
      </c>
      <c r="L27" s="544">
        <v>0</v>
      </c>
      <c r="M27" s="545">
        <f>E27+'T6A_FG_Upy_Utlsn '!E27</f>
        <v>2719.735</v>
      </c>
      <c r="N27" s="545">
        <f>J27+'T6A_FG_Upy_Utlsn '!J27</f>
        <v>21</v>
      </c>
      <c r="O27" s="545">
        <f t="shared" si="1"/>
        <v>2740.735</v>
      </c>
      <c r="P27" s="546">
        <f t="shared" si="2"/>
        <v>81.59205</v>
      </c>
      <c r="Q27" s="546">
        <f t="shared" si="3"/>
        <v>0.42</v>
      </c>
      <c r="R27" s="546">
        <f t="shared" si="4"/>
        <v>82.01205</v>
      </c>
      <c r="S27" s="545">
        <f t="shared" si="5"/>
        <v>1427.9950000000001</v>
      </c>
      <c r="T27" s="545">
        <f>'T6A_FG_Upy_Utlsn '!E27+'T6A_FG_Upy_Utlsn '!K27</f>
        <v>1319.17</v>
      </c>
      <c r="U27" s="545">
        <f t="shared" si="6"/>
        <v>2747.165</v>
      </c>
      <c r="V27" s="546">
        <f t="shared" si="7"/>
        <v>0.22</v>
      </c>
      <c r="W27" s="546">
        <f t="shared" si="8"/>
        <v>42.50985</v>
      </c>
      <c r="X27" s="546">
        <f t="shared" si="9"/>
        <v>42.72985</v>
      </c>
      <c r="Y27" s="545">
        <f t="shared" si="10"/>
        <v>0.22</v>
      </c>
      <c r="Z27" s="546">
        <v>2603.65665</v>
      </c>
      <c r="AA27" s="545">
        <f>J27+'T6A_FG_Upy_Utlsn '!J27</f>
        <v>21</v>
      </c>
      <c r="AB27" s="545">
        <f t="shared" si="11"/>
        <v>2582.65665</v>
      </c>
      <c r="AC27" s="546">
        <f t="shared" si="12"/>
        <v>0.42</v>
      </c>
      <c r="AD27" s="546">
        <f t="shared" si="13"/>
        <v>77.4796995</v>
      </c>
      <c r="AE27" s="546">
        <f t="shared" si="14"/>
        <v>77.8996995</v>
      </c>
      <c r="AF27" s="546">
        <v>2740.735</v>
      </c>
      <c r="AG27" s="546">
        <v>2603.65665</v>
      </c>
      <c r="AH27" s="545">
        <f t="shared" si="15"/>
        <v>2582.65665</v>
      </c>
      <c r="AI27" s="546">
        <f t="shared" si="16"/>
        <v>77.4796995</v>
      </c>
      <c r="AJ27" s="546">
        <f t="shared" si="17"/>
        <v>77.8996995</v>
      </c>
      <c r="AN27" s="546">
        <v>0</v>
      </c>
      <c r="AO27" s="545">
        <f t="shared" si="18"/>
        <v>1422.9840000000004</v>
      </c>
    </row>
    <row r="28" spans="1:41" s="546" customFormat="1" ht="15.75">
      <c r="A28" s="424">
        <v>17</v>
      </c>
      <c r="B28" s="425" t="s">
        <v>882</v>
      </c>
      <c r="C28" s="540">
        <v>1002.9475000000001</v>
      </c>
      <c r="D28" s="540">
        <v>12.41</v>
      </c>
      <c r="E28" s="541">
        <v>1035.4</v>
      </c>
      <c r="F28" s="542">
        <v>1039.546</v>
      </c>
      <c r="G28" s="542">
        <f t="shared" si="0"/>
        <v>8.264000000000124</v>
      </c>
      <c r="H28" s="543">
        <v>69.381</v>
      </c>
      <c r="I28" s="543">
        <v>0</v>
      </c>
      <c r="J28" s="543">
        <v>0</v>
      </c>
      <c r="K28" s="543">
        <v>0</v>
      </c>
      <c r="L28" s="544">
        <v>0</v>
      </c>
      <c r="M28" s="545">
        <f>E28+'T6A_FG_Upy_Utlsn '!E28</f>
        <v>2038</v>
      </c>
      <c r="N28" s="545">
        <f>J28+'T6A_FG_Upy_Utlsn '!J28</f>
        <v>0</v>
      </c>
      <c r="O28" s="545">
        <f t="shared" si="1"/>
        <v>2038</v>
      </c>
      <c r="P28" s="546">
        <f t="shared" si="2"/>
        <v>61.14</v>
      </c>
      <c r="Q28" s="546">
        <f t="shared" si="3"/>
        <v>0</v>
      </c>
      <c r="R28" s="546">
        <f t="shared" si="4"/>
        <v>61.14</v>
      </c>
      <c r="S28" s="545">
        <f t="shared" si="5"/>
        <v>1035.4</v>
      </c>
      <c r="T28" s="545">
        <f>'T6A_FG_Upy_Utlsn '!E28+'T6A_FG_Upy_Utlsn '!K28</f>
        <v>1008.29</v>
      </c>
      <c r="U28" s="545">
        <f t="shared" si="6"/>
        <v>2043.69</v>
      </c>
      <c r="V28" s="546">
        <f t="shared" si="7"/>
        <v>0</v>
      </c>
      <c r="W28" s="546">
        <f t="shared" si="8"/>
        <v>31.062</v>
      </c>
      <c r="X28" s="546">
        <f t="shared" si="9"/>
        <v>31.062</v>
      </c>
      <c r="Y28" s="545">
        <f t="shared" si="10"/>
        <v>0</v>
      </c>
      <c r="Z28" s="546">
        <v>1918.0283</v>
      </c>
      <c r="AA28" s="545">
        <f>J28+'T6A_FG_Upy_Utlsn '!J28</f>
        <v>0</v>
      </c>
      <c r="AB28" s="545">
        <f t="shared" si="11"/>
        <v>1918.0283</v>
      </c>
      <c r="AC28" s="546">
        <f t="shared" si="12"/>
        <v>0</v>
      </c>
      <c r="AD28" s="546">
        <f t="shared" si="13"/>
        <v>57.540848999999994</v>
      </c>
      <c r="AE28" s="546">
        <f t="shared" si="14"/>
        <v>57.540848999999994</v>
      </c>
      <c r="AF28" s="546">
        <v>2038</v>
      </c>
      <c r="AG28" s="546">
        <v>1918.0283</v>
      </c>
      <c r="AH28" s="545">
        <f t="shared" si="15"/>
        <v>1918.0283</v>
      </c>
      <c r="AI28" s="546">
        <f t="shared" si="16"/>
        <v>57.540848999999994</v>
      </c>
      <c r="AJ28" s="546">
        <f t="shared" si="17"/>
        <v>57.540848999999994</v>
      </c>
      <c r="AN28" s="546">
        <v>0</v>
      </c>
      <c r="AO28" s="545">
        <f t="shared" si="18"/>
        <v>1002.9475000000001</v>
      </c>
    </row>
    <row r="29" spans="1:41" s="546" customFormat="1" ht="15.75">
      <c r="A29" s="424">
        <v>18</v>
      </c>
      <c r="B29" s="425" t="s">
        <v>883</v>
      </c>
      <c r="C29" s="540">
        <v>1622.4635</v>
      </c>
      <c r="D29" s="540">
        <v>45.2</v>
      </c>
      <c r="E29" s="541">
        <v>1487.504</v>
      </c>
      <c r="F29" s="542">
        <v>1528.63</v>
      </c>
      <c r="G29" s="542">
        <f t="shared" si="0"/>
        <v>4.073999999999842</v>
      </c>
      <c r="H29" s="543">
        <v>0</v>
      </c>
      <c r="I29" s="543">
        <v>0</v>
      </c>
      <c r="J29" s="543">
        <v>0</v>
      </c>
      <c r="K29" s="543">
        <v>0</v>
      </c>
      <c r="L29" s="544">
        <v>0</v>
      </c>
      <c r="M29" s="545">
        <f>E29+'T6A_FG_Upy_Utlsn '!E29</f>
        <v>3098.8019999999997</v>
      </c>
      <c r="N29" s="545">
        <f>J29+'T6A_FG_Upy_Utlsn '!J29</f>
        <v>0</v>
      </c>
      <c r="O29" s="545">
        <f t="shared" si="1"/>
        <v>3098.8019999999997</v>
      </c>
      <c r="P29" s="546">
        <f t="shared" si="2"/>
        <v>92.96405999999999</v>
      </c>
      <c r="Q29" s="546">
        <f t="shared" si="3"/>
        <v>0</v>
      </c>
      <c r="R29" s="546">
        <f t="shared" si="4"/>
        <v>92.96405999999999</v>
      </c>
      <c r="S29" s="545">
        <f t="shared" si="5"/>
        <v>1487.504</v>
      </c>
      <c r="T29" s="545">
        <f>'T6A_FG_Upy_Utlsn '!E29+'T6A_FG_Upy_Utlsn '!K29</f>
        <v>1619.258</v>
      </c>
      <c r="U29" s="545">
        <f t="shared" si="6"/>
        <v>3106.7619999999997</v>
      </c>
      <c r="V29" s="546">
        <f t="shared" si="7"/>
        <v>0</v>
      </c>
      <c r="W29" s="546">
        <f t="shared" si="8"/>
        <v>44.625119999999995</v>
      </c>
      <c r="X29" s="546">
        <f t="shared" si="9"/>
        <v>44.625119999999995</v>
      </c>
      <c r="Y29" s="545">
        <f t="shared" si="10"/>
        <v>0</v>
      </c>
      <c r="Z29" s="546">
        <v>3098.8019999999997</v>
      </c>
      <c r="AA29" s="545">
        <f>J29+'T6A_FG_Upy_Utlsn '!J29</f>
        <v>0</v>
      </c>
      <c r="AB29" s="545">
        <f t="shared" si="11"/>
        <v>3098.8019999999997</v>
      </c>
      <c r="AC29" s="546">
        <f t="shared" si="12"/>
        <v>0</v>
      </c>
      <c r="AD29" s="546">
        <f t="shared" si="13"/>
        <v>92.96405999999999</v>
      </c>
      <c r="AE29" s="546">
        <f t="shared" si="14"/>
        <v>92.96405999999999</v>
      </c>
      <c r="AF29" s="546">
        <v>3098.8019999999997</v>
      </c>
      <c r="AG29" s="546">
        <v>3098.8019999999997</v>
      </c>
      <c r="AH29" s="545">
        <f t="shared" si="15"/>
        <v>3098.8019999999997</v>
      </c>
      <c r="AI29" s="546">
        <f t="shared" si="16"/>
        <v>92.96405999999999</v>
      </c>
      <c r="AJ29" s="546">
        <f t="shared" si="17"/>
        <v>92.96405999999999</v>
      </c>
      <c r="AN29" s="546">
        <v>0</v>
      </c>
      <c r="AO29" s="545">
        <f t="shared" si="18"/>
        <v>1622.4635</v>
      </c>
    </row>
    <row r="30" spans="1:41" s="546" customFormat="1" ht="15.75">
      <c r="A30" s="424">
        <v>19</v>
      </c>
      <c r="B30" s="425" t="s">
        <v>884</v>
      </c>
      <c r="C30" s="540">
        <v>901.225</v>
      </c>
      <c r="D30" s="540">
        <v>26.84</v>
      </c>
      <c r="E30" s="541">
        <v>840.5799999999999</v>
      </c>
      <c r="F30" s="542">
        <v>836.2166</v>
      </c>
      <c r="G30" s="542">
        <f t="shared" si="0"/>
        <v>31.203399999999988</v>
      </c>
      <c r="H30" s="543">
        <v>0</v>
      </c>
      <c r="I30" s="543">
        <v>0</v>
      </c>
      <c r="J30" s="543">
        <v>0</v>
      </c>
      <c r="K30" s="543">
        <v>0</v>
      </c>
      <c r="L30" s="544">
        <v>0</v>
      </c>
      <c r="M30" s="545">
        <f>E30+'T6A_FG_Upy_Utlsn '!E30</f>
        <v>1660.4009999999998</v>
      </c>
      <c r="N30" s="545">
        <f>J30+'T6A_FG_Upy_Utlsn '!J30</f>
        <v>0</v>
      </c>
      <c r="O30" s="545">
        <f t="shared" si="1"/>
        <v>1660.4009999999998</v>
      </c>
      <c r="P30" s="546">
        <f t="shared" si="2"/>
        <v>49.81202999999999</v>
      </c>
      <c r="Q30" s="546">
        <f t="shared" si="3"/>
        <v>0</v>
      </c>
      <c r="R30" s="546">
        <f t="shared" si="4"/>
        <v>49.81202999999999</v>
      </c>
      <c r="S30" s="545">
        <f t="shared" si="5"/>
        <v>840.5799999999999</v>
      </c>
      <c r="T30" s="545">
        <f>'T6A_FG_Upy_Utlsn '!E30+'T6A_FG_Upy_Utlsn '!K30</f>
        <v>826.823</v>
      </c>
      <c r="U30" s="545">
        <f t="shared" si="6"/>
        <v>1667.4029999999998</v>
      </c>
      <c r="V30" s="546">
        <f t="shared" si="7"/>
        <v>0</v>
      </c>
      <c r="W30" s="546">
        <f t="shared" si="8"/>
        <v>25.217399999999998</v>
      </c>
      <c r="X30" s="546">
        <f t="shared" si="9"/>
        <v>25.217399999999998</v>
      </c>
      <c r="Y30" s="545">
        <f t="shared" si="10"/>
        <v>0</v>
      </c>
      <c r="Z30" s="546">
        <v>1649.0865</v>
      </c>
      <c r="AA30" s="545">
        <f>J30+'T6A_FG_Upy_Utlsn '!J30</f>
        <v>0</v>
      </c>
      <c r="AB30" s="545">
        <f t="shared" si="11"/>
        <v>1649.0865</v>
      </c>
      <c r="AC30" s="546">
        <f t="shared" si="12"/>
        <v>0</v>
      </c>
      <c r="AD30" s="546">
        <f t="shared" si="13"/>
        <v>49.472595</v>
      </c>
      <c r="AE30" s="546">
        <f t="shared" si="14"/>
        <v>49.472595</v>
      </c>
      <c r="AF30" s="546">
        <v>1660.4009999999998</v>
      </c>
      <c r="AG30" s="546">
        <v>1649.0865</v>
      </c>
      <c r="AH30" s="545">
        <f t="shared" si="15"/>
        <v>1649.0865</v>
      </c>
      <c r="AI30" s="546">
        <f t="shared" si="16"/>
        <v>49.472595</v>
      </c>
      <c r="AJ30" s="546">
        <f t="shared" si="17"/>
        <v>49.472595</v>
      </c>
      <c r="AN30" s="546">
        <v>0</v>
      </c>
      <c r="AO30" s="545">
        <f t="shared" si="18"/>
        <v>901.225</v>
      </c>
    </row>
    <row r="31" spans="1:41" s="546" customFormat="1" ht="15.75">
      <c r="A31" s="424">
        <v>20</v>
      </c>
      <c r="B31" s="425" t="s">
        <v>885</v>
      </c>
      <c r="C31" s="540">
        <v>1731.5265</v>
      </c>
      <c r="D31" s="540">
        <v>37.82</v>
      </c>
      <c r="E31" s="541">
        <v>1700.2200000000003</v>
      </c>
      <c r="F31" s="542">
        <v>1718.622</v>
      </c>
      <c r="G31" s="542">
        <f t="shared" si="0"/>
        <v>19.41800000000012</v>
      </c>
      <c r="H31" s="543">
        <v>119.357</v>
      </c>
      <c r="I31" s="543">
        <v>3.27</v>
      </c>
      <c r="J31" s="543">
        <v>14.5</v>
      </c>
      <c r="K31" s="543">
        <v>17.77</v>
      </c>
      <c r="L31" s="544">
        <v>0</v>
      </c>
      <c r="M31" s="545">
        <f>E31+'T6A_FG_Upy_Utlsn '!E31</f>
        <v>3286.2000000000003</v>
      </c>
      <c r="N31" s="545">
        <f>J31+'T6A_FG_Upy_Utlsn '!J31</f>
        <v>24</v>
      </c>
      <c r="O31" s="545">
        <f t="shared" si="1"/>
        <v>3310.2000000000003</v>
      </c>
      <c r="P31" s="546">
        <f t="shared" si="2"/>
        <v>98.586</v>
      </c>
      <c r="Q31" s="546">
        <f t="shared" si="3"/>
        <v>0.48</v>
      </c>
      <c r="R31" s="546">
        <f t="shared" si="4"/>
        <v>99.066</v>
      </c>
      <c r="S31" s="545">
        <f t="shared" si="5"/>
        <v>1714.7200000000003</v>
      </c>
      <c r="T31" s="545">
        <f>'T6A_FG_Upy_Utlsn '!E31+'T6A_FG_Upy_Utlsn '!K31</f>
        <v>1604.846</v>
      </c>
      <c r="U31" s="545">
        <f t="shared" si="6"/>
        <v>3319.5660000000003</v>
      </c>
      <c r="V31" s="546">
        <f t="shared" si="7"/>
        <v>0.29</v>
      </c>
      <c r="W31" s="546">
        <f t="shared" si="8"/>
        <v>51.006600000000006</v>
      </c>
      <c r="X31" s="546">
        <f t="shared" si="9"/>
        <v>51.296600000000005</v>
      </c>
      <c r="Y31" s="545">
        <f t="shared" si="10"/>
        <v>0.29</v>
      </c>
      <c r="Z31" s="546">
        <v>3148.68505</v>
      </c>
      <c r="AA31" s="545">
        <f>J31+'T6A_FG_Upy_Utlsn '!J31</f>
        <v>24</v>
      </c>
      <c r="AB31" s="545">
        <f t="shared" si="11"/>
        <v>3124.68505</v>
      </c>
      <c r="AC31" s="546">
        <f t="shared" si="12"/>
        <v>0.48</v>
      </c>
      <c r="AD31" s="546">
        <f t="shared" si="13"/>
        <v>93.7405515</v>
      </c>
      <c r="AE31" s="546">
        <f t="shared" si="14"/>
        <v>94.2205515</v>
      </c>
      <c r="AF31" s="546">
        <v>2815.2000000000003</v>
      </c>
      <c r="AG31" s="546">
        <v>2653.68505</v>
      </c>
      <c r="AH31" s="545">
        <f t="shared" si="15"/>
        <v>2629.68505</v>
      </c>
      <c r="AI31" s="546">
        <f t="shared" si="16"/>
        <v>78.8905515</v>
      </c>
      <c r="AJ31" s="546">
        <f t="shared" si="17"/>
        <v>79.3705515</v>
      </c>
      <c r="AN31" s="546">
        <v>0</v>
      </c>
      <c r="AO31" s="545">
        <f t="shared" si="18"/>
        <v>1731.5265</v>
      </c>
    </row>
    <row r="32" spans="1:41" s="546" customFormat="1" ht="15.75">
      <c r="A32" s="424">
        <v>21</v>
      </c>
      <c r="B32" s="425" t="s">
        <v>886</v>
      </c>
      <c r="C32" s="540">
        <v>554.7175000000001</v>
      </c>
      <c r="D32" s="540">
        <v>5.68</v>
      </c>
      <c r="E32" s="541">
        <v>853.96</v>
      </c>
      <c r="F32" s="542">
        <v>846.56</v>
      </c>
      <c r="G32" s="542">
        <f t="shared" si="0"/>
        <v>13.080000000000041</v>
      </c>
      <c r="H32" s="543">
        <v>0</v>
      </c>
      <c r="I32" s="543">
        <v>0</v>
      </c>
      <c r="J32" s="543">
        <v>0</v>
      </c>
      <c r="K32" s="543">
        <v>0</v>
      </c>
      <c r="L32" s="544">
        <v>0</v>
      </c>
      <c r="M32" s="545">
        <f>E32+'T6A_FG_Upy_Utlsn '!E32</f>
        <v>1470.5790000000002</v>
      </c>
      <c r="N32" s="545">
        <f>J32+'T6A_FG_Upy_Utlsn '!J32</f>
        <v>0</v>
      </c>
      <c r="O32" s="545">
        <f t="shared" si="1"/>
        <v>1470.5790000000002</v>
      </c>
      <c r="P32" s="546">
        <f t="shared" si="2"/>
        <v>44.11737</v>
      </c>
      <c r="Q32" s="546">
        <f t="shared" si="3"/>
        <v>0</v>
      </c>
      <c r="R32" s="546">
        <f t="shared" si="4"/>
        <v>44.11737</v>
      </c>
      <c r="S32" s="545">
        <f t="shared" si="5"/>
        <v>853.96</v>
      </c>
      <c r="T32" s="545">
        <f>'T6A_FG_Upy_Utlsn '!E32+'T6A_FG_Upy_Utlsn '!K32</f>
        <v>620.0690000000001</v>
      </c>
      <c r="U32" s="545">
        <f t="shared" si="6"/>
        <v>1474.029</v>
      </c>
      <c r="V32" s="546">
        <f t="shared" si="7"/>
        <v>0</v>
      </c>
      <c r="W32" s="546">
        <f t="shared" si="8"/>
        <v>25.6188</v>
      </c>
      <c r="X32" s="546">
        <f t="shared" si="9"/>
        <v>25.6188</v>
      </c>
      <c r="Y32" s="545">
        <f t="shared" si="10"/>
        <v>0</v>
      </c>
      <c r="Z32" s="546">
        <v>1466.0925000000002</v>
      </c>
      <c r="AA32" s="545">
        <f>J32+'T6A_FG_Upy_Utlsn '!J32</f>
        <v>0</v>
      </c>
      <c r="AB32" s="545">
        <f t="shared" si="11"/>
        <v>1466.0925000000002</v>
      </c>
      <c r="AC32" s="546">
        <f t="shared" si="12"/>
        <v>0</v>
      </c>
      <c r="AD32" s="546">
        <f t="shared" si="13"/>
        <v>43.982775000000004</v>
      </c>
      <c r="AE32" s="546">
        <f t="shared" si="14"/>
        <v>43.982775000000004</v>
      </c>
      <c r="AF32" s="546">
        <v>1232.579</v>
      </c>
      <c r="AG32" s="546">
        <v>1228.0925</v>
      </c>
      <c r="AH32" s="545">
        <f t="shared" si="15"/>
        <v>1228.0925</v>
      </c>
      <c r="AI32" s="546">
        <f t="shared" si="16"/>
        <v>36.842774999999996</v>
      </c>
      <c r="AJ32" s="546">
        <f t="shared" si="17"/>
        <v>36.842774999999996</v>
      </c>
      <c r="AN32" s="546">
        <v>0</v>
      </c>
      <c r="AO32" s="545">
        <f t="shared" si="18"/>
        <v>554.7175000000001</v>
      </c>
    </row>
    <row r="33" spans="1:41" s="546" customFormat="1" ht="15.75">
      <c r="A33" s="424">
        <v>22</v>
      </c>
      <c r="B33" s="425" t="s">
        <v>887</v>
      </c>
      <c r="C33" s="540">
        <v>1108.918</v>
      </c>
      <c r="D33" s="540">
        <v>15.67</v>
      </c>
      <c r="E33" s="541">
        <v>888.82</v>
      </c>
      <c r="F33" s="542">
        <v>892.56</v>
      </c>
      <c r="G33" s="542">
        <f t="shared" si="0"/>
        <v>11.930000000000064</v>
      </c>
      <c r="H33" s="543">
        <v>0</v>
      </c>
      <c r="I33" s="543">
        <v>0</v>
      </c>
      <c r="J33" s="543">
        <v>0</v>
      </c>
      <c r="K33" s="543">
        <v>0</v>
      </c>
      <c r="L33" s="544">
        <v>0</v>
      </c>
      <c r="M33" s="545">
        <f>E33+'T6A_FG_Upy_Utlsn '!E33</f>
        <v>1776.1499</v>
      </c>
      <c r="N33" s="545">
        <f>J33+'T6A_FG_Upy_Utlsn '!J33</f>
        <v>0</v>
      </c>
      <c r="O33" s="545">
        <f t="shared" si="1"/>
        <v>1776.1499</v>
      </c>
      <c r="P33" s="546">
        <f t="shared" si="2"/>
        <v>53.284496999999995</v>
      </c>
      <c r="Q33" s="546">
        <f t="shared" si="3"/>
        <v>0</v>
      </c>
      <c r="R33" s="546">
        <f t="shared" si="4"/>
        <v>53.284496999999995</v>
      </c>
      <c r="S33" s="545">
        <f t="shared" si="5"/>
        <v>888.82</v>
      </c>
      <c r="T33" s="545">
        <f>'T6A_FG_Upy_Utlsn '!E33+'T6A_FG_Upy_Utlsn '!K33</f>
        <v>890.6999</v>
      </c>
      <c r="U33" s="545">
        <f t="shared" si="6"/>
        <v>1779.5199</v>
      </c>
      <c r="V33" s="546">
        <f t="shared" si="7"/>
        <v>0</v>
      </c>
      <c r="W33" s="546">
        <f t="shared" si="8"/>
        <v>26.6646</v>
      </c>
      <c r="X33" s="546">
        <f t="shared" si="9"/>
        <v>26.6646</v>
      </c>
      <c r="Y33" s="545">
        <f t="shared" si="10"/>
        <v>0</v>
      </c>
      <c r="Z33" s="546">
        <v>1739.8328</v>
      </c>
      <c r="AA33" s="545">
        <f>J33+'T6A_FG_Upy_Utlsn '!J33</f>
        <v>0</v>
      </c>
      <c r="AB33" s="545">
        <f t="shared" si="11"/>
        <v>1739.8328</v>
      </c>
      <c r="AC33" s="546">
        <f t="shared" si="12"/>
        <v>0</v>
      </c>
      <c r="AD33" s="546">
        <f t="shared" si="13"/>
        <v>52.194984</v>
      </c>
      <c r="AE33" s="546">
        <f t="shared" si="14"/>
        <v>52.194984</v>
      </c>
      <c r="AF33" s="546">
        <v>1776.1499000000001</v>
      </c>
      <c r="AG33" s="546">
        <v>1739.8328000000001</v>
      </c>
      <c r="AH33" s="545">
        <f t="shared" si="15"/>
        <v>1739.8328000000001</v>
      </c>
      <c r="AI33" s="546">
        <f t="shared" si="16"/>
        <v>52.194984000000005</v>
      </c>
      <c r="AJ33" s="546">
        <f t="shared" si="17"/>
        <v>52.194984000000005</v>
      </c>
      <c r="AN33" s="546">
        <v>0</v>
      </c>
      <c r="AO33" s="545">
        <f t="shared" si="18"/>
        <v>1108.918</v>
      </c>
    </row>
    <row r="34" spans="1:41" s="546" customFormat="1" ht="15.75">
      <c r="A34" s="424">
        <v>23</v>
      </c>
      <c r="B34" s="425" t="s">
        <v>888</v>
      </c>
      <c r="C34" s="540">
        <v>2241.1815</v>
      </c>
      <c r="D34" s="540">
        <v>8.71</v>
      </c>
      <c r="E34" s="541">
        <v>2373.125</v>
      </c>
      <c r="F34" s="542">
        <v>2367.62</v>
      </c>
      <c r="G34" s="542">
        <f t="shared" si="0"/>
        <v>14.215000000000146</v>
      </c>
      <c r="H34" s="543">
        <v>155.09</v>
      </c>
      <c r="I34" s="543">
        <v>2.61</v>
      </c>
      <c r="J34" s="543">
        <v>48.822</v>
      </c>
      <c r="K34" s="543">
        <v>51.432</v>
      </c>
      <c r="L34" s="544">
        <v>0</v>
      </c>
      <c r="M34" s="545">
        <f>E34+'T6A_FG_Upy_Utlsn '!E34</f>
        <v>4501.573</v>
      </c>
      <c r="N34" s="545">
        <f>J34+'T6A_FG_Upy_Utlsn '!J34</f>
        <v>93.803</v>
      </c>
      <c r="O34" s="545">
        <f t="shared" si="1"/>
        <v>4595.376</v>
      </c>
      <c r="P34" s="546">
        <f t="shared" si="2"/>
        <v>135.04719</v>
      </c>
      <c r="Q34" s="546">
        <f t="shared" si="3"/>
        <v>1.87606</v>
      </c>
      <c r="R34" s="546">
        <f t="shared" si="4"/>
        <v>136.92325</v>
      </c>
      <c r="S34" s="545">
        <f t="shared" si="5"/>
        <v>2421.947</v>
      </c>
      <c r="T34" s="545">
        <f>'T6A_FG_Upy_Utlsn '!E34+'T6A_FG_Upy_Utlsn '!K34</f>
        <v>2181.049</v>
      </c>
      <c r="U34" s="545">
        <f t="shared" si="6"/>
        <v>4602.996</v>
      </c>
      <c r="V34" s="546">
        <f t="shared" si="7"/>
        <v>0.9764400000000001</v>
      </c>
      <c r="W34" s="546">
        <f t="shared" si="8"/>
        <v>71.19375</v>
      </c>
      <c r="X34" s="546">
        <f t="shared" si="9"/>
        <v>72.17018999999999</v>
      </c>
      <c r="Y34" s="545">
        <f t="shared" si="10"/>
        <v>0.9764400000000001</v>
      </c>
      <c r="Z34" s="546">
        <v>4350.4508000000005</v>
      </c>
      <c r="AA34" s="545">
        <f>J34+'T6A_FG_Upy_Utlsn '!J34</f>
        <v>93.803</v>
      </c>
      <c r="AB34" s="545">
        <f t="shared" si="11"/>
        <v>4256.647800000001</v>
      </c>
      <c r="AC34" s="546">
        <f t="shared" si="12"/>
        <v>1.87606</v>
      </c>
      <c r="AD34" s="546">
        <f t="shared" si="13"/>
        <v>127.69943400000001</v>
      </c>
      <c r="AE34" s="546">
        <f t="shared" si="14"/>
        <v>129.57549400000002</v>
      </c>
      <c r="AF34" s="546">
        <v>3334.9443333333334</v>
      </c>
      <c r="AG34" s="546">
        <v>3090.0191333333332</v>
      </c>
      <c r="AH34" s="545">
        <f t="shared" si="15"/>
        <v>2996.2161333333333</v>
      </c>
      <c r="AI34" s="546">
        <f t="shared" si="16"/>
        <v>89.886484</v>
      </c>
      <c r="AJ34" s="546">
        <f t="shared" si="17"/>
        <v>91.76254399999999</v>
      </c>
      <c r="AN34" s="546">
        <v>0</v>
      </c>
      <c r="AO34" s="545">
        <f t="shared" si="18"/>
        <v>2241.1815</v>
      </c>
    </row>
    <row r="35" spans="1:41" s="546" customFormat="1" ht="15.75">
      <c r="A35" s="424">
        <v>24</v>
      </c>
      <c r="B35" s="425" t="s">
        <v>889</v>
      </c>
      <c r="C35" s="540">
        <v>1528.4115000000002</v>
      </c>
      <c r="D35" s="540">
        <v>22.6</v>
      </c>
      <c r="E35" s="541">
        <v>831.479</v>
      </c>
      <c r="F35" s="542">
        <v>834.137561</v>
      </c>
      <c r="G35" s="542">
        <f t="shared" si="0"/>
        <v>19.94143900000006</v>
      </c>
      <c r="H35" s="543">
        <v>103.687</v>
      </c>
      <c r="I35" s="543">
        <v>10.48</v>
      </c>
      <c r="J35" s="543">
        <v>32.642</v>
      </c>
      <c r="K35" s="543">
        <v>43.122</v>
      </c>
      <c r="L35" s="544">
        <v>0</v>
      </c>
      <c r="M35" s="545">
        <f>E35+'T6A_FG_Upy_Utlsn '!E35</f>
        <v>1554.659</v>
      </c>
      <c r="N35" s="545">
        <f>J35+'T6A_FG_Upy_Utlsn '!J35</f>
        <v>62.104</v>
      </c>
      <c r="O35" s="545">
        <f t="shared" si="1"/>
        <v>1616.7630000000001</v>
      </c>
      <c r="P35" s="546">
        <f t="shared" si="2"/>
        <v>46.63977</v>
      </c>
      <c r="Q35" s="546">
        <f t="shared" si="3"/>
        <v>1.24208</v>
      </c>
      <c r="R35" s="546">
        <f t="shared" si="4"/>
        <v>47.88185</v>
      </c>
      <c r="S35" s="545">
        <f t="shared" si="5"/>
        <v>864.1210000000001</v>
      </c>
      <c r="T35" s="545">
        <f>'T6A_FG_Upy_Utlsn '!E35+'T6A_FG_Upy_Utlsn '!K35</f>
        <v>762.522</v>
      </c>
      <c r="U35" s="545">
        <f t="shared" si="6"/>
        <v>1626.643</v>
      </c>
      <c r="V35" s="546">
        <f t="shared" si="7"/>
        <v>0.6528400000000001</v>
      </c>
      <c r="W35" s="546">
        <f t="shared" si="8"/>
        <v>24.94437</v>
      </c>
      <c r="X35" s="546">
        <f t="shared" si="9"/>
        <v>25.59721</v>
      </c>
      <c r="Y35" s="545">
        <f t="shared" si="10"/>
        <v>0.6528400000000001</v>
      </c>
      <c r="Z35" s="546">
        <v>1491.8323</v>
      </c>
      <c r="AA35" s="545">
        <f>J35+'T6A_FG_Upy_Utlsn '!J35</f>
        <v>62.104</v>
      </c>
      <c r="AB35" s="545">
        <f t="shared" si="11"/>
        <v>1429.7283</v>
      </c>
      <c r="AC35" s="546">
        <f t="shared" si="12"/>
        <v>1.24208</v>
      </c>
      <c r="AD35" s="546">
        <f t="shared" si="13"/>
        <v>42.891849</v>
      </c>
      <c r="AE35" s="546">
        <f t="shared" si="14"/>
        <v>44.133929</v>
      </c>
      <c r="AF35" s="546">
        <v>1365.429666666667</v>
      </c>
      <c r="AG35" s="546">
        <v>1240.498966666667</v>
      </c>
      <c r="AH35" s="545">
        <f t="shared" si="15"/>
        <v>1178.394966666667</v>
      </c>
      <c r="AI35" s="546">
        <f t="shared" si="16"/>
        <v>35.35184900000001</v>
      </c>
      <c r="AJ35" s="546">
        <f t="shared" si="17"/>
        <v>36.59392900000001</v>
      </c>
      <c r="AN35" s="546">
        <v>0</v>
      </c>
      <c r="AO35" s="545">
        <f t="shared" si="18"/>
        <v>1528.4115000000002</v>
      </c>
    </row>
    <row r="36" spans="1:41" s="546" customFormat="1" ht="15.75">
      <c r="A36" s="424">
        <v>25</v>
      </c>
      <c r="B36" s="425" t="s">
        <v>890</v>
      </c>
      <c r="C36" s="540">
        <v>2636.7590000000005</v>
      </c>
      <c r="D36" s="540">
        <v>55.03</v>
      </c>
      <c r="E36" s="549">
        <v>2934.4</v>
      </c>
      <c r="F36" s="542">
        <v>2980.3044335550553</v>
      </c>
      <c r="G36" s="542">
        <f t="shared" si="0"/>
        <v>9.12556644494498</v>
      </c>
      <c r="H36" s="543">
        <v>236.116</v>
      </c>
      <c r="I36" s="543">
        <v>10.46</v>
      </c>
      <c r="J36" s="543">
        <v>53.099</v>
      </c>
      <c r="K36" s="543">
        <v>63.559</v>
      </c>
      <c r="L36" s="544">
        <v>0</v>
      </c>
      <c r="M36" s="545">
        <f>E36+'T6A_FG_Upy_Utlsn '!E36</f>
        <v>5268.166</v>
      </c>
      <c r="N36" s="545">
        <f>J36+'T6A_FG_Upy_Utlsn '!J36</f>
        <v>99.739</v>
      </c>
      <c r="O36" s="545">
        <f t="shared" si="1"/>
        <v>5367.905</v>
      </c>
      <c r="P36" s="546">
        <f t="shared" si="2"/>
        <v>158.04498</v>
      </c>
      <c r="Q36" s="546">
        <f t="shared" si="3"/>
        <v>1.9947800000000002</v>
      </c>
      <c r="R36" s="546">
        <f t="shared" si="4"/>
        <v>160.03976</v>
      </c>
      <c r="S36" s="545">
        <f t="shared" si="5"/>
        <v>2987.4990000000003</v>
      </c>
      <c r="T36" s="545">
        <f>'T6A_FG_Upy_Utlsn '!E36+'T6A_FG_Upy_Utlsn '!K36</f>
        <v>2385.326</v>
      </c>
      <c r="U36" s="545">
        <f t="shared" si="6"/>
        <v>5372.825000000001</v>
      </c>
      <c r="V36" s="546">
        <f t="shared" si="7"/>
        <v>1.06198</v>
      </c>
      <c r="W36" s="546">
        <f t="shared" si="8"/>
        <v>88.032</v>
      </c>
      <c r="X36" s="546">
        <f t="shared" si="9"/>
        <v>89.09398</v>
      </c>
      <c r="Y36" s="545">
        <f t="shared" si="10"/>
        <v>1.06198</v>
      </c>
      <c r="Z36" s="546">
        <v>5153.4558</v>
      </c>
      <c r="AA36" s="545">
        <f>J36+'T6A_FG_Upy_Utlsn '!J36</f>
        <v>99.739</v>
      </c>
      <c r="AB36" s="545">
        <f t="shared" si="11"/>
        <v>5053.7168</v>
      </c>
      <c r="AC36" s="546">
        <f t="shared" si="12"/>
        <v>1.9947800000000002</v>
      </c>
      <c r="AD36" s="546">
        <f t="shared" si="13"/>
        <v>151.611504</v>
      </c>
      <c r="AE36" s="546">
        <f t="shared" si="14"/>
        <v>153.606284</v>
      </c>
      <c r="AF36" s="546">
        <v>5371.997851866667</v>
      </c>
      <c r="AG36" s="546">
        <v>5157.548651866667</v>
      </c>
      <c r="AH36" s="545">
        <f t="shared" si="15"/>
        <v>5057.809651866667</v>
      </c>
      <c r="AI36" s="546">
        <f t="shared" si="16"/>
        <v>151.734289556</v>
      </c>
      <c r="AJ36" s="546">
        <f t="shared" si="17"/>
        <v>153.72906955599998</v>
      </c>
      <c r="AN36" s="546">
        <v>0</v>
      </c>
      <c r="AO36" s="545">
        <f t="shared" si="18"/>
        <v>2636.7590000000005</v>
      </c>
    </row>
    <row r="37" spans="1:41" s="546" customFormat="1" ht="15.75">
      <c r="A37" s="424">
        <v>26</v>
      </c>
      <c r="B37" s="425" t="s">
        <v>891</v>
      </c>
      <c r="C37" s="540">
        <v>3570.4644999999996</v>
      </c>
      <c r="D37" s="540">
        <v>45.52</v>
      </c>
      <c r="E37" s="549">
        <v>3054.2</v>
      </c>
      <c r="F37" s="542">
        <v>3077.86</v>
      </c>
      <c r="G37" s="542">
        <f t="shared" si="0"/>
        <v>21.859999999999673</v>
      </c>
      <c r="H37" s="543">
        <v>265.934</v>
      </c>
      <c r="I37" s="543">
        <v>4.07</v>
      </c>
      <c r="J37" s="543">
        <v>82.917</v>
      </c>
      <c r="K37" s="543">
        <v>86.987</v>
      </c>
      <c r="L37" s="544">
        <v>0</v>
      </c>
      <c r="M37" s="545">
        <f>E37+'T6A_FG_Upy_Utlsn '!E37</f>
        <v>6147.7970000000005</v>
      </c>
      <c r="N37" s="545">
        <f>J37+'T6A_FG_Upy_Utlsn '!J37</f>
        <v>160.49</v>
      </c>
      <c r="O37" s="545">
        <f t="shared" si="1"/>
        <v>6308.287</v>
      </c>
      <c r="P37" s="546">
        <f t="shared" si="2"/>
        <v>184.43391</v>
      </c>
      <c r="Q37" s="546">
        <f t="shared" si="3"/>
        <v>3.2098000000000004</v>
      </c>
      <c r="R37" s="546">
        <f t="shared" si="4"/>
        <v>187.64371</v>
      </c>
      <c r="S37" s="545">
        <f t="shared" si="5"/>
        <v>3137.1169999999997</v>
      </c>
      <c r="T37" s="545">
        <f>'T6A_FG_Upy_Utlsn '!E37+'T6A_FG_Upy_Utlsn '!K37</f>
        <v>3177.75</v>
      </c>
      <c r="U37" s="545">
        <f t="shared" si="6"/>
        <v>6314.867</v>
      </c>
      <c r="V37" s="546">
        <f t="shared" si="7"/>
        <v>1.6583400000000001</v>
      </c>
      <c r="W37" s="546">
        <f t="shared" si="8"/>
        <v>91.62599999999999</v>
      </c>
      <c r="X37" s="546">
        <f t="shared" si="9"/>
        <v>93.28433999999999</v>
      </c>
      <c r="Y37" s="545">
        <f t="shared" si="10"/>
        <v>1.6583400000000001</v>
      </c>
      <c r="Z37" s="546">
        <v>5945.1134</v>
      </c>
      <c r="AA37" s="545">
        <f>J37+'T6A_FG_Upy_Utlsn '!J37</f>
        <v>160.49</v>
      </c>
      <c r="AB37" s="545">
        <f t="shared" si="11"/>
        <v>5784.6234</v>
      </c>
      <c r="AC37" s="546">
        <f t="shared" si="12"/>
        <v>3.2098000000000004</v>
      </c>
      <c r="AD37" s="546">
        <f t="shared" si="13"/>
        <v>173.538702</v>
      </c>
      <c r="AE37" s="546">
        <f t="shared" si="14"/>
        <v>176.748502</v>
      </c>
      <c r="AF37" s="546">
        <v>6304.194148133333</v>
      </c>
      <c r="AG37" s="546">
        <v>5941.020548133333</v>
      </c>
      <c r="AH37" s="545">
        <f t="shared" si="15"/>
        <v>5780.5305481333335</v>
      </c>
      <c r="AI37" s="546">
        <f t="shared" si="16"/>
        <v>173.415916444</v>
      </c>
      <c r="AJ37" s="546">
        <f t="shared" si="17"/>
        <v>176.625716444</v>
      </c>
      <c r="AN37" s="546">
        <v>0</v>
      </c>
      <c r="AO37" s="545">
        <f t="shared" si="18"/>
        <v>3570.4644999999996</v>
      </c>
    </row>
    <row r="38" spans="1:41" s="546" customFormat="1" ht="15.75">
      <c r="A38" s="424">
        <v>27</v>
      </c>
      <c r="B38" s="425" t="s">
        <v>892</v>
      </c>
      <c r="C38" s="540">
        <v>2934.1335</v>
      </c>
      <c r="D38" s="540">
        <v>9.34</v>
      </c>
      <c r="E38" s="541">
        <v>2749.985</v>
      </c>
      <c r="F38" s="550">
        <v>2744.39</v>
      </c>
      <c r="G38" s="542">
        <f t="shared" si="0"/>
        <v>14.9350000000004</v>
      </c>
      <c r="H38" s="543">
        <v>271.76</v>
      </c>
      <c r="I38" s="543">
        <v>6.39</v>
      </c>
      <c r="J38" s="543">
        <v>48.6</v>
      </c>
      <c r="K38" s="543">
        <v>54.99</v>
      </c>
      <c r="L38" s="544">
        <v>0</v>
      </c>
      <c r="M38" s="545">
        <f>E38+'T6A_FG_Upy_Utlsn '!E38</f>
        <v>5183.38</v>
      </c>
      <c r="N38" s="545">
        <f>J38+'T6A_FG_Upy_Utlsn '!J38</f>
        <v>91.1</v>
      </c>
      <c r="O38" s="545">
        <f t="shared" si="1"/>
        <v>5274.4800000000005</v>
      </c>
      <c r="P38" s="546">
        <f t="shared" si="2"/>
        <v>155.5014</v>
      </c>
      <c r="Q38" s="546">
        <f t="shared" si="3"/>
        <v>1.8219999999999998</v>
      </c>
      <c r="R38" s="546">
        <f t="shared" si="4"/>
        <v>157.3234</v>
      </c>
      <c r="S38" s="545">
        <f t="shared" si="5"/>
        <v>2798.585</v>
      </c>
      <c r="T38" s="545">
        <f>'T6A_FG_Upy_Utlsn '!E38+'T6A_FG_Upy_Utlsn '!K38</f>
        <v>2484.8849999999998</v>
      </c>
      <c r="U38" s="545">
        <f t="shared" si="6"/>
        <v>5283.469999999999</v>
      </c>
      <c r="V38" s="546">
        <f t="shared" si="7"/>
        <v>0.9720000000000001</v>
      </c>
      <c r="W38" s="546">
        <f t="shared" si="8"/>
        <v>82.49955</v>
      </c>
      <c r="X38" s="546">
        <f t="shared" si="9"/>
        <v>83.47155</v>
      </c>
      <c r="Y38" s="545">
        <f t="shared" si="10"/>
        <v>0.9720000000000001</v>
      </c>
      <c r="Z38" s="546">
        <v>4815.998600000001</v>
      </c>
      <c r="AA38" s="545">
        <f>J38+'T6A_FG_Upy_Utlsn '!J38</f>
        <v>91.1</v>
      </c>
      <c r="AB38" s="545">
        <f t="shared" si="11"/>
        <v>4724.8986</v>
      </c>
      <c r="AC38" s="546">
        <f t="shared" si="12"/>
        <v>1.8219999999999998</v>
      </c>
      <c r="AD38" s="546">
        <f t="shared" si="13"/>
        <v>141.746958</v>
      </c>
      <c r="AE38" s="546">
        <f t="shared" si="14"/>
        <v>143.568958</v>
      </c>
      <c r="AF38" s="546">
        <v>4918.8133333333335</v>
      </c>
      <c r="AG38" s="546">
        <v>4460.331933333334</v>
      </c>
      <c r="AH38" s="545">
        <f t="shared" si="15"/>
        <v>4369.2319333333335</v>
      </c>
      <c r="AI38" s="546">
        <f t="shared" si="16"/>
        <v>131.076958</v>
      </c>
      <c r="AJ38" s="546">
        <f t="shared" si="17"/>
        <v>132.898958</v>
      </c>
      <c r="AN38" s="546">
        <v>0</v>
      </c>
      <c r="AO38" s="545">
        <f t="shared" si="18"/>
        <v>2934.1335</v>
      </c>
    </row>
    <row r="39" spans="1:41" s="546" customFormat="1" ht="15.75">
      <c r="A39" s="424">
        <v>28</v>
      </c>
      <c r="B39" s="425" t="s">
        <v>893</v>
      </c>
      <c r="C39" s="540">
        <v>3495.2535</v>
      </c>
      <c r="D39" s="540">
        <v>27.54</v>
      </c>
      <c r="E39" s="541">
        <v>3191.948</v>
      </c>
      <c r="F39" s="542">
        <v>3218.64</v>
      </c>
      <c r="G39" s="542">
        <f t="shared" si="0"/>
        <v>0.8479999999999563</v>
      </c>
      <c r="H39" s="543">
        <v>241.27</v>
      </c>
      <c r="I39" s="543">
        <v>5.2</v>
      </c>
      <c r="J39" s="543">
        <v>75.96</v>
      </c>
      <c r="K39" s="543">
        <v>81.16</v>
      </c>
      <c r="L39" s="544">
        <v>0</v>
      </c>
      <c r="M39" s="545">
        <f>E39+'T6A_FG_Upy_Utlsn '!E39</f>
        <v>5797.633</v>
      </c>
      <c r="N39" s="545">
        <f>J39+'T6A_FG_Upy_Utlsn '!J39</f>
        <v>140.68</v>
      </c>
      <c r="O39" s="545">
        <f t="shared" si="1"/>
        <v>5938.313</v>
      </c>
      <c r="P39" s="546">
        <f t="shared" si="2"/>
        <v>173.92899</v>
      </c>
      <c r="Q39" s="546">
        <f t="shared" si="3"/>
        <v>2.8136</v>
      </c>
      <c r="R39" s="546">
        <f t="shared" si="4"/>
        <v>176.74259</v>
      </c>
      <c r="S39" s="545">
        <f t="shared" si="5"/>
        <v>3267.908</v>
      </c>
      <c r="T39" s="545">
        <f>'T6A_FG_Upy_Utlsn '!E39+'T6A_FG_Upy_Utlsn '!K39</f>
        <v>2677.705</v>
      </c>
      <c r="U39" s="545">
        <f t="shared" si="6"/>
        <v>5945.612999999999</v>
      </c>
      <c r="V39" s="546">
        <f t="shared" si="7"/>
        <v>1.5191999999999999</v>
      </c>
      <c r="W39" s="546">
        <f t="shared" si="8"/>
        <v>95.75844</v>
      </c>
      <c r="X39" s="546">
        <f t="shared" si="9"/>
        <v>97.27763999999999</v>
      </c>
      <c r="Y39" s="545">
        <f t="shared" si="10"/>
        <v>1.5191999999999999</v>
      </c>
      <c r="Z39" s="546">
        <v>5613.3245846400005</v>
      </c>
      <c r="AA39" s="545">
        <f>J39+'T6A_FG_Upy_Utlsn '!J39</f>
        <v>140.68</v>
      </c>
      <c r="AB39" s="545">
        <f t="shared" si="11"/>
        <v>5472.64458464</v>
      </c>
      <c r="AC39" s="546">
        <f t="shared" si="12"/>
        <v>2.8136</v>
      </c>
      <c r="AD39" s="546">
        <f t="shared" si="13"/>
        <v>164.1793375392</v>
      </c>
      <c r="AE39" s="546">
        <f t="shared" si="14"/>
        <v>166.9929375392</v>
      </c>
      <c r="AF39" s="546">
        <v>4541.792</v>
      </c>
      <c r="AG39" s="546">
        <v>4216.803584640001</v>
      </c>
      <c r="AH39" s="545">
        <f t="shared" si="15"/>
        <v>4076.123584640001</v>
      </c>
      <c r="AI39" s="546">
        <f t="shared" si="16"/>
        <v>122.28370753920002</v>
      </c>
      <c r="AJ39" s="546">
        <f t="shared" si="17"/>
        <v>125.09730753920002</v>
      </c>
      <c r="AN39" s="546">
        <v>0</v>
      </c>
      <c r="AO39" s="545">
        <f t="shared" si="18"/>
        <v>3495.2535</v>
      </c>
    </row>
    <row r="40" spans="1:41" s="546" customFormat="1" ht="15.75">
      <c r="A40" s="424">
        <v>29</v>
      </c>
      <c r="B40" s="425" t="s">
        <v>894</v>
      </c>
      <c r="C40" s="540">
        <v>2241.7660000000005</v>
      </c>
      <c r="D40" s="540">
        <v>70.12</v>
      </c>
      <c r="E40" s="541">
        <v>1846.971</v>
      </c>
      <c r="F40" s="542">
        <v>1897.63</v>
      </c>
      <c r="G40" s="542">
        <f t="shared" si="0"/>
        <v>19.460999999999785</v>
      </c>
      <c r="H40" s="543">
        <v>172.06</v>
      </c>
      <c r="I40" s="543">
        <v>22.19</v>
      </c>
      <c r="J40" s="543">
        <v>54.167</v>
      </c>
      <c r="K40" s="543">
        <v>76.357</v>
      </c>
      <c r="L40" s="544">
        <v>0</v>
      </c>
      <c r="M40" s="545">
        <f>E40+'T6A_FG_Upy_Utlsn '!E40</f>
        <v>3436.237</v>
      </c>
      <c r="N40" s="545">
        <f>J40+'T6A_FG_Upy_Utlsn '!J40</f>
        <v>96.605</v>
      </c>
      <c r="O40" s="545">
        <f t="shared" si="1"/>
        <v>3532.842</v>
      </c>
      <c r="P40" s="546">
        <f t="shared" si="2"/>
        <v>103.08711</v>
      </c>
      <c r="Q40" s="546">
        <f t="shared" si="3"/>
        <v>1.9321000000000002</v>
      </c>
      <c r="R40" s="546">
        <f t="shared" si="4"/>
        <v>105.01921</v>
      </c>
      <c r="S40" s="545">
        <f t="shared" si="5"/>
        <v>1901.138</v>
      </c>
      <c r="T40" s="545">
        <f>'T6A_FG_Upy_Utlsn '!E40+'T6A_FG_Upy_Utlsn '!K40</f>
        <v>1636.924</v>
      </c>
      <c r="U40" s="545">
        <f t="shared" si="6"/>
        <v>3538.062</v>
      </c>
      <c r="V40" s="546">
        <f t="shared" si="7"/>
        <v>1.08334</v>
      </c>
      <c r="W40" s="546">
        <f t="shared" si="8"/>
        <v>55.40913</v>
      </c>
      <c r="X40" s="546">
        <f t="shared" si="9"/>
        <v>56.49247</v>
      </c>
      <c r="Y40" s="545">
        <f t="shared" si="10"/>
        <v>1.08334</v>
      </c>
      <c r="Z40" s="546">
        <v>3473.6038000000003</v>
      </c>
      <c r="AA40" s="545">
        <f>J40+'T6A_FG_Upy_Utlsn '!J40</f>
        <v>96.605</v>
      </c>
      <c r="AB40" s="545">
        <f t="shared" si="11"/>
        <v>3376.9988000000003</v>
      </c>
      <c r="AC40" s="546">
        <f t="shared" si="12"/>
        <v>1.9321000000000002</v>
      </c>
      <c r="AD40" s="546">
        <f t="shared" si="13"/>
        <v>101.30996400000001</v>
      </c>
      <c r="AE40" s="546">
        <f t="shared" si="14"/>
        <v>103.24206400000001</v>
      </c>
      <c r="AF40" s="546">
        <v>3151.1753333333336</v>
      </c>
      <c r="AG40" s="546">
        <v>3091.937133333334</v>
      </c>
      <c r="AH40" s="545">
        <f t="shared" si="15"/>
        <v>2995.332133333334</v>
      </c>
      <c r="AI40" s="546">
        <f t="shared" si="16"/>
        <v>89.859964</v>
      </c>
      <c r="AJ40" s="546">
        <f t="shared" si="17"/>
        <v>91.79206400000001</v>
      </c>
      <c r="AN40" s="546">
        <v>0</v>
      </c>
      <c r="AO40" s="545">
        <f t="shared" si="18"/>
        <v>2241.7660000000005</v>
      </c>
    </row>
    <row r="41" spans="1:41" s="546" customFormat="1" ht="15.75">
      <c r="A41" s="424">
        <v>30</v>
      </c>
      <c r="B41" s="425" t="s">
        <v>895</v>
      </c>
      <c r="C41" s="540">
        <v>2980.7465</v>
      </c>
      <c r="D41" s="540">
        <v>75.43</v>
      </c>
      <c r="E41" s="541">
        <v>3180.2</v>
      </c>
      <c r="F41" s="542">
        <v>3237.5</v>
      </c>
      <c r="G41" s="542">
        <f t="shared" si="0"/>
        <v>18.129999999999654</v>
      </c>
      <c r="H41" s="543">
        <v>228.437</v>
      </c>
      <c r="I41" s="543">
        <v>0</v>
      </c>
      <c r="J41" s="543">
        <v>0</v>
      </c>
      <c r="K41" s="543">
        <v>0</v>
      </c>
      <c r="L41" s="544">
        <v>0</v>
      </c>
      <c r="M41" s="545">
        <f>E41+'T6A_FG_Upy_Utlsn '!E41</f>
        <v>5930.8</v>
      </c>
      <c r="N41" s="545">
        <f>J41+'T6A_FG_Upy_Utlsn '!J41</f>
        <v>0</v>
      </c>
      <c r="O41" s="545">
        <f t="shared" si="1"/>
        <v>5930.8</v>
      </c>
      <c r="P41" s="546">
        <f t="shared" si="2"/>
        <v>177.924</v>
      </c>
      <c r="Q41" s="546">
        <f t="shared" si="3"/>
        <v>0</v>
      </c>
      <c r="R41" s="546">
        <f t="shared" si="4"/>
        <v>177.924</v>
      </c>
      <c r="S41" s="545">
        <f t="shared" si="5"/>
        <v>3180.2</v>
      </c>
      <c r="T41" s="545">
        <f>'T6A_FG_Upy_Utlsn '!E41+'T6A_FG_Upy_Utlsn '!K41</f>
        <v>2756.9000000000005</v>
      </c>
      <c r="U41" s="545">
        <f t="shared" si="6"/>
        <v>5937.1</v>
      </c>
      <c r="V41" s="546">
        <f t="shared" si="7"/>
        <v>0</v>
      </c>
      <c r="W41" s="546">
        <f t="shared" si="8"/>
        <v>95.40599999999999</v>
      </c>
      <c r="X41" s="546">
        <f t="shared" si="9"/>
        <v>95.40599999999999</v>
      </c>
      <c r="Y41" s="545">
        <f t="shared" si="10"/>
        <v>0</v>
      </c>
      <c r="Z41" s="546">
        <v>5621.06085</v>
      </c>
      <c r="AA41" s="545">
        <f>J41+'T6A_FG_Upy_Utlsn '!J41</f>
        <v>0</v>
      </c>
      <c r="AB41" s="545">
        <f t="shared" si="11"/>
        <v>5621.06085</v>
      </c>
      <c r="AC41" s="546">
        <f t="shared" si="12"/>
        <v>0</v>
      </c>
      <c r="AD41" s="546">
        <f t="shared" si="13"/>
        <v>168.6318255</v>
      </c>
      <c r="AE41" s="546">
        <f t="shared" si="14"/>
        <v>168.6318255</v>
      </c>
      <c r="AF41" s="546">
        <v>5746.1</v>
      </c>
      <c r="AG41" s="546">
        <v>5436.36085</v>
      </c>
      <c r="AH41" s="545">
        <f t="shared" si="15"/>
        <v>5436.36085</v>
      </c>
      <c r="AI41" s="546">
        <f t="shared" si="16"/>
        <v>163.0908255</v>
      </c>
      <c r="AJ41" s="546">
        <f t="shared" si="17"/>
        <v>163.0908255</v>
      </c>
      <c r="AN41" s="546">
        <v>17.371499999999997</v>
      </c>
      <c r="AO41" s="545">
        <f t="shared" si="18"/>
        <v>2963.375</v>
      </c>
    </row>
    <row r="42" spans="1:41" s="546" customFormat="1" ht="15.75">
      <c r="A42" s="424">
        <v>31</v>
      </c>
      <c r="B42" s="425" t="s">
        <v>896</v>
      </c>
      <c r="C42" s="540">
        <v>4020.59</v>
      </c>
      <c r="D42" s="540">
        <v>94.66</v>
      </c>
      <c r="E42" s="541">
        <v>3382.6000000000004</v>
      </c>
      <c r="F42" s="542">
        <v>3468.56</v>
      </c>
      <c r="G42" s="542">
        <f t="shared" si="0"/>
        <v>8.700000000000273</v>
      </c>
      <c r="H42" s="543">
        <v>331.093</v>
      </c>
      <c r="I42" s="543">
        <v>0</v>
      </c>
      <c r="J42" s="543">
        <v>73</v>
      </c>
      <c r="K42" s="543">
        <v>73</v>
      </c>
      <c r="L42" s="544">
        <v>0</v>
      </c>
      <c r="M42" s="545">
        <f>E42+'T6A_FG_Upy_Utlsn '!E42</f>
        <v>5748</v>
      </c>
      <c r="N42" s="545">
        <f>J42+'T6A_FG_Upy_Utlsn '!J42</f>
        <v>123.3</v>
      </c>
      <c r="O42" s="545">
        <f t="shared" si="1"/>
        <v>5871.3</v>
      </c>
      <c r="P42" s="546">
        <f t="shared" si="2"/>
        <v>172.44</v>
      </c>
      <c r="Q42" s="546">
        <f t="shared" si="3"/>
        <v>2.466</v>
      </c>
      <c r="R42" s="546">
        <f t="shared" si="4"/>
        <v>174.906</v>
      </c>
      <c r="S42" s="545">
        <f t="shared" si="5"/>
        <v>3455.6000000000004</v>
      </c>
      <c r="T42" s="545">
        <f>'T6A_FG_Upy_Utlsn '!E42+'T6A_FG_Upy_Utlsn '!K42</f>
        <v>2420.6562</v>
      </c>
      <c r="U42" s="545">
        <f t="shared" si="6"/>
        <v>5876.2562</v>
      </c>
      <c r="V42" s="546">
        <f t="shared" si="7"/>
        <v>1.46</v>
      </c>
      <c r="W42" s="546">
        <f t="shared" si="8"/>
        <v>101.47800000000001</v>
      </c>
      <c r="X42" s="546">
        <f t="shared" si="9"/>
        <v>102.938</v>
      </c>
      <c r="Y42" s="545">
        <f t="shared" si="10"/>
        <v>1.46</v>
      </c>
      <c r="Z42" s="546">
        <v>5405.3896</v>
      </c>
      <c r="AA42" s="545">
        <f>J42+'T6A_FG_Upy_Utlsn '!J42</f>
        <v>123.3</v>
      </c>
      <c r="AB42" s="545">
        <f t="shared" si="11"/>
        <v>5282.0896</v>
      </c>
      <c r="AC42" s="546">
        <f t="shared" si="12"/>
        <v>2.466</v>
      </c>
      <c r="AD42" s="546">
        <f t="shared" si="13"/>
        <v>158.462688</v>
      </c>
      <c r="AE42" s="546">
        <f t="shared" si="14"/>
        <v>160.92868800000002</v>
      </c>
      <c r="AF42" s="546">
        <v>5871.3</v>
      </c>
      <c r="AG42" s="546">
        <v>5405.3896</v>
      </c>
      <c r="AH42" s="545">
        <f t="shared" si="15"/>
        <v>5282.0896</v>
      </c>
      <c r="AI42" s="546">
        <f t="shared" si="16"/>
        <v>158.462688</v>
      </c>
      <c r="AJ42" s="546">
        <f t="shared" si="17"/>
        <v>160.92868800000002</v>
      </c>
      <c r="AN42" s="546">
        <v>0</v>
      </c>
      <c r="AO42" s="545">
        <f t="shared" si="18"/>
        <v>4020.59</v>
      </c>
    </row>
    <row r="43" spans="1:41" s="546" customFormat="1" ht="15.75">
      <c r="A43" s="424">
        <v>32</v>
      </c>
      <c r="B43" s="425" t="s">
        <v>897</v>
      </c>
      <c r="C43" s="540">
        <v>1967.3455000000004</v>
      </c>
      <c r="D43" s="540">
        <v>6.79</v>
      </c>
      <c r="E43" s="541">
        <v>2041.932</v>
      </c>
      <c r="F43" s="542">
        <v>2033.4</v>
      </c>
      <c r="G43" s="542">
        <f t="shared" si="0"/>
        <v>15.322000000000116</v>
      </c>
      <c r="H43" s="543">
        <v>162.248</v>
      </c>
      <c r="I43" s="543">
        <v>10.7</v>
      </c>
      <c r="J43" s="543">
        <v>51.07</v>
      </c>
      <c r="K43" s="543">
        <v>61.769999999999996</v>
      </c>
      <c r="L43" s="544">
        <v>0</v>
      </c>
      <c r="M43" s="545">
        <f>E43+'T6A_FG_Upy_Utlsn '!E43</f>
        <v>3764.531</v>
      </c>
      <c r="N43" s="545">
        <f>J43+'T6A_FG_Upy_Utlsn '!J43</f>
        <v>96.344</v>
      </c>
      <c r="O43" s="545">
        <f t="shared" si="1"/>
        <v>3860.875</v>
      </c>
      <c r="P43" s="546">
        <f t="shared" si="2"/>
        <v>112.93593</v>
      </c>
      <c r="Q43" s="546">
        <f t="shared" si="3"/>
        <v>1.92688</v>
      </c>
      <c r="R43" s="546">
        <f t="shared" si="4"/>
        <v>114.86281</v>
      </c>
      <c r="S43" s="545">
        <f t="shared" si="5"/>
        <v>2093.002</v>
      </c>
      <c r="T43" s="545">
        <f>'T6A_FG_Upy_Utlsn '!E43+'T6A_FG_Upy_Utlsn '!K43</f>
        <v>1773.843</v>
      </c>
      <c r="U43" s="545">
        <f t="shared" si="6"/>
        <v>3866.8450000000003</v>
      </c>
      <c r="V43" s="546">
        <f t="shared" si="7"/>
        <v>1.0214</v>
      </c>
      <c r="W43" s="546">
        <f t="shared" si="8"/>
        <v>61.25796</v>
      </c>
      <c r="X43" s="546">
        <f t="shared" si="9"/>
        <v>62.27936</v>
      </c>
      <c r="Y43" s="545">
        <f t="shared" si="10"/>
        <v>1.0214</v>
      </c>
      <c r="Z43" s="546">
        <v>3632.2252</v>
      </c>
      <c r="AA43" s="545">
        <f>J43+'T6A_FG_Upy_Utlsn '!J43</f>
        <v>96.344</v>
      </c>
      <c r="AB43" s="545">
        <f t="shared" si="11"/>
        <v>3535.8812</v>
      </c>
      <c r="AC43" s="546">
        <f t="shared" si="12"/>
        <v>1.92688</v>
      </c>
      <c r="AD43" s="546">
        <f t="shared" si="13"/>
        <v>106.07643599999999</v>
      </c>
      <c r="AE43" s="546">
        <f t="shared" si="14"/>
        <v>108.00331599999998</v>
      </c>
      <c r="AF43" s="546">
        <v>3860.8773333333334</v>
      </c>
      <c r="AG43" s="546">
        <v>3632.227533333333</v>
      </c>
      <c r="AH43" s="545">
        <f t="shared" si="15"/>
        <v>3535.883533333333</v>
      </c>
      <c r="AI43" s="546">
        <f t="shared" si="16"/>
        <v>106.076506</v>
      </c>
      <c r="AJ43" s="546">
        <f t="shared" si="17"/>
        <v>108.00338599999999</v>
      </c>
      <c r="AN43" s="546">
        <v>0</v>
      </c>
      <c r="AO43" s="545">
        <f t="shared" si="18"/>
        <v>1967.3455000000004</v>
      </c>
    </row>
    <row r="44" spans="1:41" s="554" customFormat="1" ht="15.75">
      <c r="A44" s="424">
        <v>33</v>
      </c>
      <c r="B44" s="425" t="s">
        <v>898</v>
      </c>
      <c r="C44" s="540">
        <v>3198.2255000000005</v>
      </c>
      <c r="D44" s="551">
        <v>9.46</v>
      </c>
      <c r="E44" s="541">
        <v>2999.2439999999997</v>
      </c>
      <c r="F44" s="552">
        <v>3008.35</v>
      </c>
      <c r="G44" s="542">
        <f t="shared" si="0"/>
        <v>0.35399999999981446</v>
      </c>
      <c r="H44" s="553">
        <v>218.087</v>
      </c>
      <c r="I44" s="553">
        <v>10.28</v>
      </c>
      <c r="J44" s="553">
        <v>68.121</v>
      </c>
      <c r="K44" s="553">
        <v>78.401</v>
      </c>
      <c r="L44" s="552">
        <v>0</v>
      </c>
      <c r="M44" s="545">
        <f>E44+'T6A_FG_Upy_Utlsn '!E44</f>
        <v>5338.777999999999</v>
      </c>
      <c r="N44" s="545">
        <f>J44+'T6A_FG_Upy_Utlsn '!J44</f>
        <v>122.917</v>
      </c>
      <c r="O44" s="545">
        <f t="shared" si="1"/>
        <v>5461.695</v>
      </c>
      <c r="P44" s="546">
        <f t="shared" si="2"/>
        <v>160.16333999999998</v>
      </c>
      <c r="Q44" s="546">
        <f t="shared" si="3"/>
        <v>2.45834</v>
      </c>
      <c r="R44" s="546">
        <f t="shared" si="4"/>
        <v>162.62167999999997</v>
      </c>
      <c r="S44" s="545">
        <f t="shared" si="5"/>
        <v>3067.365</v>
      </c>
      <c r="T44" s="545">
        <f>'T6A_FG_Upy_Utlsn '!E44+'T6A_FG_Upy_Utlsn '!K44</f>
        <v>2400.6899999999996</v>
      </c>
      <c r="U44" s="545">
        <f t="shared" si="6"/>
        <v>5468.054999999999</v>
      </c>
      <c r="V44" s="546">
        <f t="shared" si="7"/>
        <v>1.36242</v>
      </c>
      <c r="W44" s="546">
        <f t="shared" si="8"/>
        <v>89.97731999999999</v>
      </c>
      <c r="X44" s="546">
        <f t="shared" si="9"/>
        <v>91.33973999999999</v>
      </c>
      <c r="Y44" s="545">
        <f t="shared" si="10"/>
        <v>1.36242</v>
      </c>
      <c r="Z44" s="546">
        <v>5187.455599999999</v>
      </c>
      <c r="AA44" s="545">
        <f>J44+'T6A_FG_Upy_Utlsn '!J44</f>
        <v>122.917</v>
      </c>
      <c r="AB44" s="545">
        <f t="shared" si="11"/>
        <v>5064.538599999999</v>
      </c>
      <c r="AC44" s="546">
        <f t="shared" si="12"/>
        <v>2.45834</v>
      </c>
      <c r="AD44" s="546">
        <f t="shared" si="13"/>
        <v>151.93615799999995</v>
      </c>
      <c r="AE44" s="546">
        <f t="shared" si="14"/>
        <v>154.39449799999994</v>
      </c>
      <c r="AF44" s="554">
        <v>5461.695</v>
      </c>
      <c r="AG44" s="554">
        <v>5187.455599999999</v>
      </c>
      <c r="AH44" s="545">
        <f t="shared" si="15"/>
        <v>5064.538599999999</v>
      </c>
      <c r="AI44" s="546">
        <f t="shared" si="16"/>
        <v>151.93615799999995</v>
      </c>
      <c r="AJ44" s="546">
        <f t="shared" si="17"/>
        <v>154.39449799999994</v>
      </c>
      <c r="AN44" s="554">
        <v>16.4325</v>
      </c>
      <c r="AO44" s="545">
        <f t="shared" si="18"/>
        <v>3181.7930000000006</v>
      </c>
    </row>
    <row r="45" spans="1:41" s="554" customFormat="1" ht="15.75">
      <c r="A45" s="424">
        <v>34</v>
      </c>
      <c r="B45" s="425" t="s">
        <v>899</v>
      </c>
      <c r="C45" s="540">
        <v>2235.5080000000003</v>
      </c>
      <c r="D45" s="551">
        <v>8.4</v>
      </c>
      <c r="E45" s="541">
        <v>1970.6640000000002</v>
      </c>
      <c r="F45" s="552">
        <v>1967.99</v>
      </c>
      <c r="G45" s="542">
        <f t="shared" si="0"/>
        <v>11.074000000000296</v>
      </c>
      <c r="H45" s="553">
        <v>167.978</v>
      </c>
      <c r="I45" s="553">
        <v>11.44</v>
      </c>
      <c r="J45" s="553">
        <v>52.882</v>
      </c>
      <c r="K45" s="553">
        <v>64.322</v>
      </c>
      <c r="L45" s="552">
        <v>0</v>
      </c>
      <c r="M45" s="545">
        <f>E45+'T6A_FG_Upy_Utlsn '!E45</f>
        <v>3417.1740000000004</v>
      </c>
      <c r="N45" s="545">
        <f>J45+'T6A_FG_Upy_Utlsn '!J45</f>
        <v>86.715</v>
      </c>
      <c r="O45" s="545">
        <f t="shared" si="1"/>
        <v>3503.8890000000006</v>
      </c>
      <c r="P45" s="546">
        <f t="shared" si="2"/>
        <v>102.51522000000001</v>
      </c>
      <c r="Q45" s="546">
        <f t="shared" si="3"/>
        <v>1.7343000000000002</v>
      </c>
      <c r="R45" s="546">
        <f t="shared" si="4"/>
        <v>104.24952000000002</v>
      </c>
      <c r="S45" s="545">
        <f t="shared" si="5"/>
        <v>2023.5460000000003</v>
      </c>
      <c r="T45" s="545">
        <f>'T6A_FG_Upy_Utlsn '!E45+'T6A_FG_Upy_Utlsn '!K45</f>
        <v>1486.0030000000002</v>
      </c>
      <c r="U45" s="545">
        <f t="shared" si="6"/>
        <v>3509.5490000000004</v>
      </c>
      <c r="V45" s="546">
        <f t="shared" si="7"/>
        <v>1.05764</v>
      </c>
      <c r="W45" s="546">
        <f t="shared" si="8"/>
        <v>59.11992000000001</v>
      </c>
      <c r="X45" s="546">
        <f t="shared" si="9"/>
        <v>60.17756000000001</v>
      </c>
      <c r="Y45" s="545">
        <f t="shared" si="10"/>
        <v>1.05764</v>
      </c>
      <c r="Z45" s="546">
        <v>3250.0806000000007</v>
      </c>
      <c r="AA45" s="545">
        <f>J45+'T6A_FG_Upy_Utlsn '!J45</f>
        <v>86.715</v>
      </c>
      <c r="AB45" s="545">
        <f t="shared" si="11"/>
        <v>3163.3656000000005</v>
      </c>
      <c r="AC45" s="546">
        <f t="shared" si="12"/>
        <v>1.7343000000000002</v>
      </c>
      <c r="AD45" s="546">
        <f t="shared" si="13"/>
        <v>94.900968</v>
      </c>
      <c r="AE45" s="546">
        <f t="shared" si="14"/>
        <v>96.63526800000001</v>
      </c>
      <c r="AF45" s="554">
        <v>3223.555666666667</v>
      </c>
      <c r="AG45" s="554">
        <v>2969.747266666667</v>
      </c>
      <c r="AH45" s="545">
        <f t="shared" si="15"/>
        <v>2883.032266666667</v>
      </c>
      <c r="AI45" s="546">
        <f t="shared" si="16"/>
        <v>86.49096800000001</v>
      </c>
      <c r="AJ45" s="546">
        <f t="shared" si="17"/>
        <v>88.22526800000001</v>
      </c>
      <c r="AN45" s="554">
        <v>0</v>
      </c>
      <c r="AO45" s="545">
        <f t="shared" si="18"/>
        <v>2235.5080000000003</v>
      </c>
    </row>
    <row r="46" spans="1:40" s="554" customFormat="1" ht="15.75">
      <c r="A46" s="1114" t="s">
        <v>900</v>
      </c>
      <c r="B46" s="1115"/>
      <c r="C46" s="555">
        <f>SUM(C12:C45)</f>
        <v>61565.8405</v>
      </c>
      <c r="D46" s="555">
        <v>871.8800000000001</v>
      </c>
      <c r="E46" s="556">
        <v>58290.22799999999</v>
      </c>
      <c r="F46" s="557">
        <f>SUM(F12:F45)</f>
        <v>58685.04833977505</v>
      </c>
      <c r="G46" s="558">
        <f>D46+E46-F46</f>
        <v>477.0596602249352</v>
      </c>
      <c r="H46" s="559">
        <v>4406.391</v>
      </c>
      <c r="I46" s="559">
        <v>195.71999999999994</v>
      </c>
      <c r="J46" s="559">
        <v>1089.7160000000003</v>
      </c>
      <c r="K46" s="559">
        <v>1285.4360000000004</v>
      </c>
      <c r="L46" s="560">
        <v>0</v>
      </c>
      <c r="M46" s="545">
        <f>E46+'T6A_FG_Upy_Utlsn '!E46</f>
        <v>110215.3149</v>
      </c>
      <c r="N46" s="545">
        <f>J46+'T6A_FG_Upy_Utlsn '!J46</f>
        <v>2094.9420000000005</v>
      </c>
      <c r="O46" s="545">
        <f t="shared" si="1"/>
        <v>112310.2569</v>
      </c>
      <c r="P46" s="546">
        <f t="shared" si="2"/>
        <v>3306.4594469999997</v>
      </c>
      <c r="Q46" s="546">
        <f t="shared" si="3"/>
        <v>41.89884000000001</v>
      </c>
      <c r="R46" s="546">
        <f t="shared" si="4"/>
        <v>3348.3582869999996</v>
      </c>
      <c r="S46" s="545">
        <f t="shared" si="5"/>
        <v>59379.94399999999</v>
      </c>
      <c r="T46" s="545">
        <f>'T6A_FG_Upy_Utlsn '!E46+'T6A_FG_Upy_Utlsn '!K46</f>
        <v>53141.608100000005</v>
      </c>
      <c r="U46" s="545">
        <f t="shared" si="6"/>
        <v>112521.5521</v>
      </c>
      <c r="V46" s="546">
        <f t="shared" si="7"/>
        <v>21.794320000000006</v>
      </c>
      <c r="W46" s="546">
        <f t="shared" si="8"/>
        <v>1748.7068399999996</v>
      </c>
      <c r="X46" s="546">
        <f t="shared" si="9"/>
        <v>1770.5011599999996</v>
      </c>
      <c r="Y46" s="545">
        <f t="shared" si="10"/>
        <v>21.794320000000006</v>
      </c>
      <c r="Z46" s="546">
        <v>106104.89602864</v>
      </c>
      <c r="AA46" s="545">
        <f>J46+'T6A_FG_Upy_Utlsn '!J46</f>
        <v>2094.9420000000005</v>
      </c>
      <c r="AB46" s="545">
        <f t="shared" si="11"/>
        <v>104009.95402864</v>
      </c>
      <c r="AC46" s="546">
        <f t="shared" si="12"/>
        <v>41.89884000000001</v>
      </c>
      <c r="AD46" s="546">
        <f t="shared" si="13"/>
        <v>3120.2986208592</v>
      </c>
      <c r="AE46" s="546">
        <f t="shared" si="14"/>
        <v>3162.1974608592</v>
      </c>
      <c r="AF46" s="554">
        <v>107387.21056666666</v>
      </c>
      <c r="AG46" s="554">
        <v>101181.84969530666</v>
      </c>
      <c r="AH46" s="545">
        <f t="shared" si="15"/>
        <v>99086.90769530667</v>
      </c>
      <c r="AI46" s="546">
        <f t="shared" si="16"/>
        <v>2972.6072308592</v>
      </c>
      <c r="AJ46" s="546">
        <f t="shared" si="17"/>
        <v>3014.5060708592</v>
      </c>
      <c r="AN46" s="554">
        <v>63.47639999999999</v>
      </c>
    </row>
    <row r="47" spans="1:31" ht="15.75">
      <c r="A47" s="427" t="s">
        <v>754</v>
      </c>
      <c r="B47" s="420"/>
      <c r="C47" s="420"/>
      <c r="D47" s="420"/>
      <c r="E47" s="420"/>
      <c r="F47" s="420"/>
      <c r="G47" s="420"/>
      <c r="H47" s="420"/>
      <c r="I47" s="420"/>
      <c r="J47" s="420"/>
      <c r="K47" s="420"/>
      <c r="S47" s="545"/>
      <c r="T47" s="545"/>
      <c r="U47" s="545">
        <f t="shared" si="6"/>
        <v>0</v>
      </c>
      <c r="V47" s="546"/>
      <c r="W47" s="546"/>
      <c r="X47" s="546">
        <f t="shared" si="9"/>
        <v>0</v>
      </c>
      <c r="Y47" s="545"/>
      <c r="Z47" s="546"/>
      <c r="AA47" s="546"/>
      <c r="AC47" s="546"/>
      <c r="AD47" s="546"/>
      <c r="AE47" s="546"/>
    </row>
    <row r="48" spans="1:11" ht="15.75" customHeight="1">
      <c r="A48" s="11"/>
      <c r="B48" s="11"/>
      <c r="C48" s="561"/>
      <c r="D48" s="561"/>
      <c r="E48" s="11"/>
      <c r="F48" s="11"/>
      <c r="G48" s="561"/>
      <c r="H48" s="561"/>
      <c r="I48" s="561"/>
      <c r="J48" s="561"/>
      <c r="K48" s="11"/>
    </row>
    <row r="49" spans="1:11" ht="18" customHeight="1">
      <c r="A49" s="1079" t="s">
        <v>12</v>
      </c>
      <c r="B49" s="1079"/>
      <c r="C49" s="1079"/>
      <c r="D49" s="1079"/>
      <c r="E49" s="1079"/>
      <c r="F49" s="1079"/>
      <c r="G49" s="1079"/>
      <c r="H49" s="1079"/>
      <c r="I49" s="1079"/>
      <c r="J49" s="1079"/>
      <c r="K49" s="1079"/>
    </row>
    <row r="50" spans="1:27" ht="15.75">
      <c r="A50" s="1079" t="s">
        <v>13</v>
      </c>
      <c r="B50" s="1079"/>
      <c r="C50" s="1079"/>
      <c r="D50" s="1079"/>
      <c r="E50" s="1079"/>
      <c r="F50" s="1079"/>
      <c r="G50" s="1079"/>
      <c r="H50" s="1079"/>
      <c r="I50" s="1079"/>
      <c r="J50" s="1079"/>
      <c r="K50" s="1079"/>
      <c r="AA50" s="562">
        <f>J46+'T6A_FG_Upy_Utlsn '!J46</f>
        <v>2094.9420000000005</v>
      </c>
    </row>
    <row r="51" spans="1:11" ht="15.75">
      <c r="A51" s="1079" t="s">
        <v>19</v>
      </c>
      <c r="B51" s="1079"/>
      <c r="C51" s="1079"/>
      <c r="D51" s="1079"/>
      <c r="E51" s="1079"/>
      <c r="F51" s="1079"/>
      <c r="G51" s="1079"/>
      <c r="H51" s="1079"/>
      <c r="I51" s="1079"/>
      <c r="J51" s="1079"/>
      <c r="K51" s="1079"/>
    </row>
    <row r="52" spans="1:11" ht="15.75">
      <c r="A52" s="12" t="s">
        <v>1121</v>
      </c>
      <c r="B52" s="11"/>
      <c r="C52" s="11"/>
      <c r="D52" s="11"/>
      <c r="E52" s="11"/>
      <c r="F52" s="562"/>
      <c r="I52" s="1069" t="s">
        <v>83</v>
      </c>
      <c r="J52" s="1069"/>
      <c r="K52" s="1069"/>
    </row>
    <row r="53" spans="1:8" ht="15.75">
      <c r="A53" s="11"/>
      <c r="F53" s="562"/>
      <c r="G53" s="562"/>
      <c r="H53" s="562"/>
    </row>
    <row r="54" spans="1:11" ht="15">
      <c r="A54" s="1078"/>
      <c r="B54" s="1078"/>
      <c r="C54" s="1078"/>
      <c r="D54" s="1078"/>
      <c r="E54" s="1078"/>
      <c r="F54" s="1078"/>
      <c r="G54" s="1078"/>
      <c r="H54" s="1078"/>
      <c r="I54" s="1078"/>
      <c r="J54" s="1078"/>
      <c r="K54" s="1078"/>
    </row>
    <row r="55" ht="15">
      <c r="H55" s="562"/>
    </row>
  </sheetData>
  <sheetProtection/>
  <mergeCells count="17">
    <mergeCell ref="K1:L1"/>
    <mergeCell ref="A3:K3"/>
    <mergeCell ref="A2:K2"/>
    <mergeCell ref="A5:K5"/>
    <mergeCell ref="A7:B7"/>
    <mergeCell ref="A51:K51"/>
    <mergeCell ref="A46:B46"/>
    <mergeCell ref="H9:L9"/>
    <mergeCell ref="C9:G9"/>
    <mergeCell ref="A54:K54"/>
    <mergeCell ref="E7:K7"/>
    <mergeCell ref="A9:A10"/>
    <mergeCell ref="B9:B10"/>
    <mergeCell ref="A49:K49"/>
    <mergeCell ref="I52:K52"/>
    <mergeCell ref="A50:K50"/>
    <mergeCell ref="H8:K8"/>
  </mergeCells>
  <printOptions horizontalCentered="1"/>
  <pageMargins left="0.7086614173228347" right="0.7086614173228347" top="0.2362204724409449" bottom="0" header="0.22" footer="0.21"/>
  <pageSetup fitToHeight="1" fitToWidth="1" horizontalDpi="600" verticalDpi="600" orientation="landscape" paperSize="9" scale="67" r:id="rId1"/>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G66"/>
  <sheetViews>
    <sheetView view="pageBreakPreview" zoomScale="120" zoomScaleSheetLayoutView="120" zoomScalePageLayoutView="0" workbookViewId="0" topLeftCell="C4">
      <selection activeCell="C10" sqref="C10"/>
    </sheetView>
  </sheetViews>
  <sheetFormatPr defaultColWidth="9.140625" defaultRowHeight="12.75"/>
  <cols>
    <col min="1" max="1" width="8.7109375" style="0" customWidth="1"/>
    <col min="2" max="2" width="11.00390625" style="0" customWidth="1"/>
    <col min="3" max="3" width="114.57421875" style="0" customWidth="1"/>
  </cols>
  <sheetData>
    <row r="1" spans="1:7" ht="21.75" customHeight="1">
      <c r="A1" s="942" t="s">
        <v>574</v>
      </c>
      <c r="B1" s="942"/>
      <c r="C1" s="942"/>
      <c r="D1" s="942"/>
      <c r="E1" s="188"/>
      <c r="F1" s="188"/>
      <c r="G1" s="188"/>
    </row>
    <row r="2" spans="1:3" ht="12.75">
      <c r="A2" s="3" t="s">
        <v>73</v>
      </c>
      <c r="B2" s="3" t="s">
        <v>575</v>
      </c>
      <c r="C2" s="3" t="s">
        <v>576</v>
      </c>
    </row>
    <row r="3" spans="1:3" ht="12.75">
      <c r="A3" s="6">
        <v>1</v>
      </c>
      <c r="B3" s="189" t="s">
        <v>577</v>
      </c>
      <c r="C3" s="189" t="s">
        <v>791</v>
      </c>
    </row>
    <row r="4" spans="1:3" ht="12.75">
      <c r="A4" s="6">
        <v>2</v>
      </c>
      <c r="B4" s="189" t="s">
        <v>578</v>
      </c>
      <c r="C4" s="189" t="s">
        <v>792</v>
      </c>
    </row>
    <row r="5" spans="1:3" ht="12.75">
      <c r="A5" s="6">
        <v>3</v>
      </c>
      <c r="B5" s="189" t="s">
        <v>579</v>
      </c>
      <c r="C5" s="189" t="s">
        <v>793</v>
      </c>
    </row>
    <row r="6" spans="1:3" ht="12.75">
      <c r="A6" s="6">
        <v>4</v>
      </c>
      <c r="B6" s="189" t="s">
        <v>580</v>
      </c>
      <c r="C6" s="189" t="s">
        <v>794</v>
      </c>
    </row>
    <row r="7" spans="1:3" ht="12.75">
      <c r="A7" s="6">
        <v>5</v>
      </c>
      <c r="B7" s="189" t="s">
        <v>581</v>
      </c>
      <c r="C7" s="189" t="s">
        <v>795</v>
      </c>
    </row>
    <row r="8" spans="1:3" ht="12.75">
      <c r="A8" s="6">
        <v>6</v>
      </c>
      <c r="B8" s="189" t="s">
        <v>582</v>
      </c>
      <c r="C8" s="189" t="s">
        <v>796</v>
      </c>
    </row>
    <row r="9" spans="1:3" ht="12.75">
      <c r="A9" s="6">
        <v>7</v>
      </c>
      <c r="B9" s="189" t="s">
        <v>583</v>
      </c>
      <c r="C9" s="189" t="s">
        <v>797</v>
      </c>
    </row>
    <row r="10" spans="1:3" ht="12.75">
      <c r="A10" s="6">
        <v>8</v>
      </c>
      <c r="B10" s="189" t="s">
        <v>584</v>
      </c>
      <c r="C10" s="189" t="s">
        <v>1126</v>
      </c>
    </row>
    <row r="11" spans="1:3" ht="12.75">
      <c r="A11" s="6">
        <v>9</v>
      </c>
      <c r="B11" s="189" t="s">
        <v>585</v>
      </c>
      <c r="C11" s="189" t="s">
        <v>586</v>
      </c>
    </row>
    <row r="12" spans="1:3" ht="12.75">
      <c r="A12" s="6">
        <v>10</v>
      </c>
      <c r="B12" s="189" t="s">
        <v>785</v>
      </c>
      <c r="C12" s="189" t="s">
        <v>786</v>
      </c>
    </row>
    <row r="13" spans="1:3" ht="12.75">
      <c r="A13" s="6">
        <v>11</v>
      </c>
      <c r="B13" s="189" t="s">
        <v>587</v>
      </c>
      <c r="C13" s="189" t="s">
        <v>798</v>
      </c>
    </row>
    <row r="14" spans="1:3" ht="12.75">
      <c r="A14" s="6">
        <v>12</v>
      </c>
      <c r="B14" s="189" t="s">
        <v>588</v>
      </c>
      <c r="C14" s="189" t="s">
        <v>799</v>
      </c>
    </row>
    <row r="15" spans="1:3" ht="12.75">
      <c r="A15" s="6">
        <v>13</v>
      </c>
      <c r="B15" s="189" t="s">
        <v>589</v>
      </c>
      <c r="C15" s="189" t="s">
        <v>800</v>
      </c>
    </row>
    <row r="16" spans="1:3" ht="12.75">
      <c r="A16" s="6">
        <v>14</v>
      </c>
      <c r="B16" s="189" t="s">
        <v>590</v>
      </c>
      <c r="C16" s="189" t="s">
        <v>801</v>
      </c>
    </row>
    <row r="17" spans="1:3" ht="12.75">
      <c r="A17" s="6">
        <v>15</v>
      </c>
      <c r="B17" s="189" t="s">
        <v>591</v>
      </c>
      <c r="C17" s="189" t="s">
        <v>790</v>
      </c>
    </row>
    <row r="18" spans="1:3" ht="12.75">
      <c r="A18" s="6">
        <v>16</v>
      </c>
      <c r="B18" s="189" t="s">
        <v>592</v>
      </c>
      <c r="C18" s="189" t="s">
        <v>802</v>
      </c>
    </row>
    <row r="19" spans="1:3" ht="12.75">
      <c r="A19" s="6">
        <v>17</v>
      </c>
      <c r="B19" s="189" t="s">
        <v>593</v>
      </c>
      <c r="C19" s="189" t="s">
        <v>803</v>
      </c>
    </row>
    <row r="20" spans="1:3" ht="12.75">
      <c r="A20" s="6">
        <v>18</v>
      </c>
      <c r="B20" s="189" t="s">
        <v>594</v>
      </c>
      <c r="C20" s="189" t="s">
        <v>804</v>
      </c>
    </row>
    <row r="21" spans="1:3" ht="12.75">
      <c r="A21" s="6">
        <v>19</v>
      </c>
      <c r="B21" s="189" t="s">
        <v>595</v>
      </c>
      <c r="C21" s="189" t="s">
        <v>805</v>
      </c>
    </row>
    <row r="22" spans="1:3" ht="12.75">
      <c r="A22" s="6">
        <v>20</v>
      </c>
      <c r="B22" s="189" t="s">
        <v>596</v>
      </c>
      <c r="C22" s="189" t="s">
        <v>806</v>
      </c>
    </row>
    <row r="23" spans="1:3" ht="12.75">
      <c r="A23" s="6">
        <v>21</v>
      </c>
      <c r="B23" s="189" t="s">
        <v>597</v>
      </c>
      <c r="C23" s="189" t="s">
        <v>807</v>
      </c>
    </row>
    <row r="24" spans="1:3" ht="12.75">
      <c r="A24" s="6">
        <v>22</v>
      </c>
      <c r="B24" s="189" t="s">
        <v>598</v>
      </c>
      <c r="C24" s="189" t="s">
        <v>599</v>
      </c>
    </row>
    <row r="25" spans="1:3" ht="12.75">
      <c r="A25" s="6">
        <v>23</v>
      </c>
      <c r="B25" s="189" t="s">
        <v>600</v>
      </c>
      <c r="C25" s="189" t="s">
        <v>601</v>
      </c>
    </row>
    <row r="26" spans="1:3" ht="12.75">
      <c r="A26" s="6">
        <v>24</v>
      </c>
      <c r="B26" s="189" t="s">
        <v>602</v>
      </c>
      <c r="C26" s="189" t="s">
        <v>808</v>
      </c>
    </row>
    <row r="27" spans="1:3" ht="12.75">
      <c r="A27" s="6">
        <v>25</v>
      </c>
      <c r="B27" s="189" t="s">
        <v>603</v>
      </c>
      <c r="C27" s="189" t="s">
        <v>809</v>
      </c>
    </row>
    <row r="28" spans="1:3" ht="12.75">
      <c r="A28" s="6">
        <v>26</v>
      </c>
      <c r="B28" s="189" t="s">
        <v>604</v>
      </c>
      <c r="C28" s="189" t="s">
        <v>810</v>
      </c>
    </row>
    <row r="29" spans="1:3" ht="12.75">
      <c r="A29" s="6">
        <v>27</v>
      </c>
      <c r="B29" s="189" t="s">
        <v>605</v>
      </c>
      <c r="C29" s="189" t="s">
        <v>606</v>
      </c>
    </row>
    <row r="30" spans="1:3" ht="12.75">
      <c r="A30" s="6">
        <v>28</v>
      </c>
      <c r="B30" s="189" t="s">
        <v>607</v>
      </c>
      <c r="C30" s="189" t="s">
        <v>608</v>
      </c>
    </row>
    <row r="31" spans="1:3" ht="12.75">
      <c r="A31" s="6">
        <v>29</v>
      </c>
      <c r="B31" s="189" t="s">
        <v>609</v>
      </c>
      <c r="C31" s="189" t="s">
        <v>610</v>
      </c>
    </row>
    <row r="32" spans="1:3" ht="12.75">
      <c r="A32" s="6">
        <v>30</v>
      </c>
      <c r="B32" s="189" t="s">
        <v>784</v>
      </c>
      <c r="C32" s="189" t="s">
        <v>783</v>
      </c>
    </row>
    <row r="33" spans="1:3" ht="12.75">
      <c r="A33" s="6">
        <v>31</v>
      </c>
      <c r="B33" s="189" t="s">
        <v>863</v>
      </c>
      <c r="C33" s="189" t="s">
        <v>864</v>
      </c>
    </row>
    <row r="34" spans="1:3" ht="12.75">
      <c r="A34" s="6">
        <v>32</v>
      </c>
      <c r="B34" s="189" t="s">
        <v>611</v>
      </c>
      <c r="C34" s="189" t="s">
        <v>612</v>
      </c>
    </row>
    <row r="35" spans="1:3" ht="12.75">
      <c r="A35" s="6">
        <v>33</v>
      </c>
      <c r="B35" s="189" t="s">
        <v>613</v>
      </c>
      <c r="C35" s="189" t="s">
        <v>612</v>
      </c>
    </row>
    <row r="36" spans="1:3" ht="12.75">
      <c r="A36" s="6">
        <v>34</v>
      </c>
      <c r="B36" s="189" t="s">
        <v>614</v>
      </c>
      <c r="C36" s="189" t="s">
        <v>615</v>
      </c>
    </row>
    <row r="37" spans="1:3" ht="12.75">
      <c r="A37" s="6">
        <v>35</v>
      </c>
      <c r="B37" s="189" t="s">
        <v>616</v>
      </c>
      <c r="C37" s="189" t="s">
        <v>617</v>
      </c>
    </row>
    <row r="38" spans="1:3" ht="12.75">
      <c r="A38" s="6">
        <v>36</v>
      </c>
      <c r="B38" s="189" t="s">
        <v>618</v>
      </c>
      <c r="C38" s="189" t="s">
        <v>619</v>
      </c>
    </row>
    <row r="39" spans="1:3" ht="12.75">
      <c r="A39" s="6">
        <v>37</v>
      </c>
      <c r="B39" s="189" t="s">
        <v>620</v>
      </c>
      <c r="C39" s="189" t="s">
        <v>621</v>
      </c>
    </row>
    <row r="40" spans="1:3" ht="12.75">
      <c r="A40" s="6">
        <v>38</v>
      </c>
      <c r="B40" s="189" t="s">
        <v>622</v>
      </c>
      <c r="C40" s="189" t="s">
        <v>623</v>
      </c>
    </row>
    <row r="41" spans="1:3" ht="12.75">
      <c r="A41" s="6">
        <v>39</v>
      </c>
      <c r="B41" s="189" t="s">
        <v>624</v>
      </c>
      <c r="C41" s="189" t="s">
        <v>991</v>
      </c>
    </row>
    <row r="42" spans="1:3" ht="12.75">
      <c r="A42" s="6">
        <v>40</v>
      </c>
      <c r="B42" s="189" t="s">
        <v>625</v>
      </c>
      <c r="C42" s="189" t="s">
        <v>626</v>
      </c>
    </row>
    <row r="43" spans="1:3" ht="12.75">
      <c r="A43" s="6">
        <v>41</v>
      </c>
      <c r="B43" s="189" t="s">
        <v>627</v>
      </c>
      <c r="C43" s="189" t="s">
        <v>811</v>
      </c>
    </row>
    <row r="44" spans="1:3" ht="12.75">
      <c r="A44" s="6">
        <v>42</v>
      </c>
      <c r="B44" s="189" t="s">
        <v>628</v>
      </c>
      <c r="C44" s="189" t="s">
        <v>629</v>
      </c>
    </row>
    <row r="45" spans="1:3" ht="12.75">
      <c r="A45" s="6">
        <v>43</v>
      </c>
      <c r="B45" s="189" t="s">
        <v>630</v>
      </c>
      <c r="C45" s="189" t="s">
        <v>631</v>
      </c>
    </row>
    <row r="46" spans="1:3" ht="12.75">
      <c r="A46" s="6">
        <v>44</v>
      </c>
      <c r="B46" s="189" t="s">
        <v>632</v>
      </c>
      <c r="C46" s="189" t="s">
        <v>633</v>
      </c>
    </row>
    <row r="47" spans="1:3" ht="12.75">
      <c r="A47" s="6">
        <v>45</v>
      </c>
      <c r="B47" s="189" t="s">
        <v>634</v>
      </c>
      <c r="C47" s="189" t="s">
        <v>635</v>
      </c>
    </row>
    <row r="48" spans="1:3" ht="12.75">
      <c r="A48" s="6">
        <v>46</v>
      </c>
      <c r="B48" s="189" t="s">
        <v>636</v>
      </c>
      <c r="C48" s="189" t="s">
        <v>637</v>
      </c>
    </row>
    <row r="49" spans="1:3" ht="12.75">
      <c r="A49" s="6">
        <v>47</v>
      </c>
      <c r="B49" s="189" t="s">
        <v>638</v>
      </c>
      <c r="C49" s="189" t="s">
        <v>812</v>
      </c>
    </row>
    <row r="50" spans="1:3" ht="12.75">
      <c r="A50" s="6">
        <v>48</v>
      </c>
      <c r="B50" s="189" t="s">
        <v>639</v>
      </c>
      <c r="C50" s="189" t="s">
        <v>813</v>
      </c>
    </row>
    <row r="51" spans="1:3" ht="12.75">
      <c r="A51" s="6">
        <v>49</v>
      </c>
      <c r="B51" s="189" t="s">
        <v>640</v>
      </c>
      <c r="C51" s="189" t="s">
        <v>641</v>
      </c>
    </row>
    <row r="52" spans="1:3" ht="12.75">
      <c r="A52" s="6">
        <v>50</v>
      </c>
      <c r="B52" s="189" t="s">
        <v>642</v>
      </c>
      <c r="C52" s="189" t="s">
        <v>643</v>
      </c>
    </row>
    <row r="53" spans="1:3" ht="12.75">
      <c r="A53" s="6">
        <v>51</v>
      </c>
      <c r="B53" s="189" t="s">
        <v>644</v>
      </c>
      <c r="C53" s="189" t="s">
        <v>843</v>
      </c>
    </row>
    <row r="54" spans="1:3" ht="12.75">
      <c r="A54" s="6">
        <v>52</v>
      </c>
      <c r="B54" s="189" t="s">
        <v>645</v>
      </c>
      <c r="C54" s="189" t="s">
        <v>814</v>
      </c>
    </row>
    <row r="55" spans="1:3" ht="12.75">
      <c r="A55" s="6">
        <v>53</v>
      </c>
      <c r="B55" s="189" t="s">
        <v>646</v>
      </c>
      <c r="C55" s="189" t="s">
        <v>815</v>
      </c>
    </row>
    <row r="56" spans="1:3" ht="12.75">
      <c r="A56" s="6">
        <v>54</v>
      </c>
      <c r="B56" s="189" t="s">
        <v>647</v>
      </c>
      <c r="C56" s="189" t="s">
        <v>816</v>
      </c>
    </row>
    <row r="57" spans="1:3" ht="12.75">
      <c r="A57" s="6">
        <v>55</v>
      </c>
      <c r="B57" s="189" t="s">
        <v>648</v>
      </c>
      <c r="C57" s="189" t="s">
        <v>817</v>
      </c>
    </row>
    <row r="58" spans="1:3" ht="12.75">
      <c r="A58" s="6">
        <v>56</v>
      </c>
      <c r="B58" s="189" t="s">
        <v>649</v>
      </c>
      <c r="C58" s="189" t="s">
        <v>818</v>
      </c>
    </row>
    <row r="59" spans="1:3" ht="12.75">
      <c r="A59" s="6">
        <v>57</v>
      </c>
      <c r="B59" s="189" t="s">
        <v>650</v>
      </c>
      <c r="C59" s="189" t="s">
        <v>819</v>
      </c>
    </row>
    <row r="60" spans="1:3" ht="12.75">
      <c r="A60" s="6">
        <v>58</v>
      </c>
      <c r="B60" s="189" t="s">
        <v>651</v>
      </c>
      <c r="C60" s="189" t="s">
        <v>820</v>
      </c>
    </row>
    <row r="61" spans="1:3" ht="12.75">
      <c r="A61" s="6">
        <v>59</v>
      </c>
      <c r="B61" s="189" t="s">
        <v>652</v>
      </c>
      <c r="C61" s="189" t="s">
        <v>821</v>
      </c>
    </row>
    <row r="62" spans="1:3" ht="12.75">
      <c r="A62" s="6">
        <v>60</v>
      </c>
      <c r="B62" s="189" t="s">
        <v>653</v>
      </c>
      <c r="C62" s="189" t="s">
        <v>822</v>
      </c>
    </row>
    <row r="63" spans="1:3" ht="12.75">
      <c r="A63" s="6">
        <v>61</v>
      </c>
      <c r="B63" s="189" t="s">
        <v>654</v>
      </c>
      <c r="C63" s="189" t="s">
        <v>823</v>
      </c>
    </row>
    <row r="64" spans="1:3" ht="12.75">
      <c r="A64" s="6">
        <v>62</v>
      </c>
      <c r="B64" s="189" t="s">
        <v>655</v>
      </c>
      <c r="C64" s="189" t="s">
        <v>824</v>
      </c>
    </row>
    <row r="65" spans="1:3" ht="12.75">
      <c r="A65" s="6">
        <v>63</v>
      </c>
      <c r="B65" s="202" t="s">
        <v>787</v>
      </c>
      <c r="C65" s="202" t="s">
        <v>788</v>
      </c>
    </row>
    <row r="66" spans="1:3" ht="12.75">
      <c r="A66" s="6">
        <v>64</v>
      </c>
      <c r="B66" s="202" t="s">
        <v>789</v>
      </c>
      <c r="C66" s="202" t="s">
        <v>790</v>
      </c>
    </row>
  </sheetData>
  <sheetProtection/>
  <mergeCells count="1">
    <mergeCell ref="A1:D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0" r:id="rId1"/>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AL55"/>
  <sheetViews>
    <sheetView zoomScale="69" zoomScaleNormal="69" zoomScaleSheetLayoutView="90" zoomScalePageLayoutView="0" workbookViewId="0" topLeftCell="A17">
      <selection activeCell="D49" sqref="D49"/>
    </sheetView>
  </sheetViews>
  <sheetFormatPr defaultColWidth="9.140625" defaultRowHeight="12.75"/>
  <cols>
    <col min="1" max="1" width="6.00390625" style="414" customWidth="1"/>
    <col min="2" max="2" width="26.140625" style="414" customWidth="1"/>
    <col min="3" max="3" width="14.8515625" style="414" customWidth="1"/>
    <col min="4" max="4" width="13.57421875" style="414" customWidth="1"/>
    <col min="5" max="5" width="16.57421875" style="414" customWidth="1"/>
    <col min="6" max="6" width="19.00390625" style="414" customWidth="1"/>
    <col min="7" max="7" width="15.8515625" style="414" customWidth="1"/>
    <col min="8" max="8" width="13.7109375" style="414" customWidth="1"/>
    <col min="9" max="9" width="14.8515625" style="414" customWidth="1"/>
    <col min="10" max="10" width="12.57421875" style="414" customWidth="1"/>
    <col min="11" max="11" width="16.00390625" style="414" customWidth="1"/>
    <col min="12" max="12" width="15.421875" style="414" customWidth="1"/>
    <col min="13" max="13" width="9.140625" style="414" hidden="1" customWidth="1"/>
    <col min="14" max="27" width="0" style="414" hidden="1" customWidth="1"/>
    <col min="28" max="28" width="10.8515625" style="414" bestFit="1" customWidth="1"/>
    <col min="29" max="29" width="9.57421875" style="414" bestFit="1" customWidth="1"/>
    <col min="30" max="36" width="9.140625" style="414" customWidth="1"/>
    <col min="37" max="37" width="10.8515625" style="414" bestFit="1" customWidth="1"/>
    <col min="38" max="16384" width="9.140625" style="414" customWidth="1"/>
  </cols>
  <sheetData>
    <row r="1" spans="4:16" ht="15.75">
      <c r="D1" s="76"/>
      <c r="E1" s="76"/>
      <c r="F1" s="76"/>
      <c r="G1" s="76"/>
      <c r="H1" s="76"/>
      <c r="I1" s="76"/>
      <c r="J1" s="76"/>
      <c r="K1" s="76"/>
      <c r="L1" s="1113" t="s">
        <v>71</v>
      </c>
      <c r="M1" s="1113"/>
      <c r="N1" s="1113"/>
      <c r="O1" s="24"/>
      <c r="P1" s="24"/>
    </row>
    <row r="2" spans="1:16" ht="15">
      <c r="A2" s="1078" t="s">
        <v>0</v>
      </c>
      <c r="B2" s="1078"/>
      <c r="C2" s="1078"/>
      <c r="D2" s="1078"/>
      <c r="E2" s="1078"/>
      <c r="F2" s="1078"/>
      <c r="G2" s="1078"/>
      <c r="H2" s="1078"/>
      <c r="I2" s="1078"/>
      <c r="J2" s="1078"/>
      <c r="K2" s="1078"/>
      <c r="L2" s="1078"/>
      <c r="M2" s="26"/>
      <c r="N2" s="26"/>
      <c r="O2" s="26"/>
      <c r="P2" s="26"/>
    </row>
    <row r="3" spans="1:16" ht="15.75">
      <c r="A3" s="996" t="s">
        <v>656</v>
      </c>
      <c r="B3" s="996"/>
      <c r="C3" s="996"/>
      <c r="D3" s="996"/>
      <c r="E3" s="996"/>
      <c r="F3" s="996"/>
      <c r="G3" s="996"/>
      <c r="H3" s="996"/>
      <c r="I3" s="996"/>
      <c r="J3" s="996"/>
      <c r="K3" s="996"/>
      <c r="L3" s="996"/>
      <c r="M3" s="76"/>
      <c r="N3" s="76"/>
      <c r="O3" s="76"/>
      <c r="P3" s="76"/>
    </row>
    <row r="4" ht="10.5" customHeight="1"/>
    <row r="5" spans="1:12" ht="19.5" customHeight="1">
      <c r="A5" s="1104" t="s">
        <v>757</v>
      </c>
      <c r="B5" s="1104"/>
      <c r="C5" s="1104"/>
      <c r="D5" s="1104"/>
      <c r="E5" s="1104"/>
      <c r="F5" s="1104"/>
      <c r="G5" s="1104"/>
      <c r="H5" s="1104"/>
      <c r="I5" s="1104"/>
      <c r="J5" s="1104"/>
      <c r="K5" s="1104"/>
      <c r="L5" s="1104"/>
    </row>
    <row r="6" spans="1:12" ht="15">
      <c r="A6" s="388"/>
      <c r="B6" s="388"/>
      <c r="C6" s="388"/>
      <c r="D6" s="388"/>
      <c r="E6" s="388"/>
      <c r="F6" s="388"/>
      <c r="G6" s="388"/>
      <c r="H6" s="388"/>
      <c r="I6" s="388"/>
      <c r="J6" s="388"/>
      <c r="K6" s="388"/>
      <c r="L6" s="388"/>
    </row>
    <row r="7" spans="1:12" ht="15.75">
      <c r="A7" s="1069" t="s">
        <v>936</v>
      </c>
      <c r="B7" s="1069"/>
      <c r="F7" s="1112" t="s">
        <v>20</v>
      </c>
      <c r="G7" s="1112"/>
      <c r="H7" s="1112"/>
      <c r="I7" s="1112"/>
      <c r="J7" s="1112"/>
      <c r="K7" s="1112"/>
      <c r="L7" s="1112"/>
    </row>
    <row r="8" spans="1:12" ht="15.75">
      <c r="A8" s="11"/>
      <c r="F8" s="539"/>
      <c r="G8" s="416"/>
      <c r="H8" s="416"/>
      <c r="I8" s="1063" t="s">
        <v>828</v>
      </c>
      <c r="J8" s="1063"/>
      <c r="K8" s="1063"/>
      <c r="L8" s="1063"/>
    </row>
    <row r="9" spans="1:19" s="11" customFormat="1" ht="15.75">
      <c r="A9" s="1077" t="s">
        <v>917</v>
      </c>
      <c r="B9" s="1077" t="s">
        <v>3</v>
      </c>
      <c r="C9" s="1077" t="s">
        <v>21</v>
      </c>
      <c r="D9" s="1077"/>
      <c r="E9" s="1077"/>
      <c r="F9" s="1077"/>
      <c r="G9" s="1077"/>
      <c r="H9" s="1064" t="s">
        <v>42</v>
      </c>
      <c r="I9" s="1116"/>
      <c r="J9" s="1116"/>
      <c r="K9" s="1116"/>
      <c r="L9" s="1116"/>
      <c r="R9" s="87"/>
      <c r="S9" s="86"/>
    </row>
    <row r="10" spans="1:12" s="11" customFormat="1" ht="77.25" customHeight="1">
      <c r="A10" s="1077"/>
      <c r="B10" s="1077"/>
      <c r="C10" s="418" t="s">
        <v>673</v>
      </c>
      <c r="D10" s="418" t="s">
        <v>675</v>
      </c>
      <c r="E10" s="418" t="s">
        <v>69</v>
      </c>
      <c r="F10" s="418" t="s">
        <v>70</v>
      </c>
      <c r="G10" s="418" t="s">
        <v>755</v>
      </c>
      <c r="H10" s="418" t="s">
        <v>673</v>
      </c>
      <c r="I10" s="418" t="s">
        <v>675</v>
      </c>
      <c r="J10" s="418" t="s">
        <v>69</v>
      </c>
      <c r="K10" s="418" t="s">
        <v>70</v>
      </c>
      <c r="L10" s="418" t="s">
        <v>756</v>
      </c>
    </row>
    <row r="11" spans="1:17" s="50" customFormat="1" ht="12.75">
      <c r="A11" s="47">
        <v>1</v>
      </c>
      <c r="B11" s="47">
        <v>2</v>
      </c>
      <c r="C11" s="47">
        <v>3</v>
      </c>
      <c r="D11" s="47">
        <v>4</v>
      </c>
      <c r="E11" s="47">
        <v>5</v>
      </c>
      <c r="F11" s="47">
        <v>6</v>
      </c>
      <c r="G11" s="47">
        <v>7</v>
      </c>
      <c r="H11" s="47">
        <v>8</v>
      </c>
      <c r="I11" s="47">
        <v>9</v>
      </c>
      <c r="J11" s="47">
        <v>10</v>
      </c>
      <c r="K11" s="47">
        <v>11</v>
      </c>
      <c r="L11" s="47">
        <v>12</v>
      </c>
      <c r="O11" s="50" t="s">
        <v>937</v>
      </c>
      <c r="Q11" s="50" t="s">
        <v>938</v>
      </c>
    </row>
    <row r="12" spans="1:37" s="11" customFormat="1" ht="15.75">
      <c r="A12" s="418">
        <v>1</v>
      </c>
      <c r="B12" s="423" t="s">
        <v>866</v>
      </c>
      <c r="C12" s="564">
        <v>1227.7289499999997</v>
      </c>
      <c r="D12" s="429">
        <v>5.32</v>
      </c>
      <c r="E12" s="565">
        <v>1004.29</v>
      </c>
      <c r="F12" s="566">
        <v>1007.2831379520001</v>
      </c>
      <c r="G12" s="567">
        <f>D12+E12-F12</f>
        <v>2.3268620479999527</v>
      </c>
      <c r="H12" s="918">
        <v>83.33</v>
      </c>
      <c r="I12" s="568">
        <v>9.5</v>
      </c>
      <c r="J12" s="568">
        <v>26.235</v>
      </c>
      <c r="K12" s="568">
        <v>35.735</v>
      </c>
      <c r="L12" s="569">
        <v>0</v>
      </c>
      <c r="N12" s="11">
        <f>J12*0.02</f>
        <v>0.5246999999999999</v>
      </c>
      <c r="O12" s="11">
        <v>2335.557</v>
      </c>
      <c r="P12" s="11">
        <f>O12-P13</f>
        <v>1004.2895100000001</v>
      </c>
      <c r="Q12" s="11">
        <v>1382.39241</v>
      </c>
      <c r="R12" s="11">
        <f>Q12-R13</f>
        <v>677.3722809</v>
      </c>
      <c r="S12" s="11">
        <v>2821.209</v>
      </c>
      <c r="T12" s="11">
        <v>1213.11987</v>
      </c>
      <c r="U12" s="11">
        <v>1213.11987</v>
      </c>
      <c r="W12" s="11">
        <f>E12*0.03</f>
        <v>30.1287</v>
      </c>
      <c r="X12" s="11">
        <f>N12+W12</f>
        <v>30.653399999999998</v>
      </c>
      <c r="Y12" s="11">
        <f>'T6_FG_py_Utlsn'!X12</f>
        <v>33.040879999999994</v>
      </c>
      <c r="Z12" s="11">
        <f>X12+Y12</f>
        <v>63.69427999999999</v>
      </c>
      <c r="AA12" s="11">
        <f>N12+'T6_FG_py_Utlsn'!V12</f>
        <v>1.13258</v>
      </c>
      <c r="AB12" s="561"/>
      <c r="AC12" s="561"/>
      <c r="AK12" s="917"/>
    </row>
    <row r="13" spans="1:37" s="11" customFormat="1" ht="15.75">
      <c r="A13" s="418">
        <v>2</v>
      </c>
      <c r="B13" s="423" t="s">
        <v>867</v>
      </c>
      <c r="C13" s="564">
        <v>1646.5183</v>
      </c>
      <c r="D13" s="429">
        <v>5.16</v>
      </c>
      <c r="E13" s="565">
        <v>1331.267</v>
      </c>
      <c r="F13" s="566">
        <v>1327.53572816</v>
      </c>
      <c r="G13" s="567">
        <f aca="true" t="shared" si="0" ref="G13:G46">D13+E13-F13</f>
        <v>8.891271840000172</v>
      </c>
      <c r="H13" s="918">
        <v>125.09</v>
      </c>
      <c r="I13" s="568">
        <v>6.1</v>
      </c>
      <c r="J13" s="568">
        <v>39.358</v>
      </c>
      <c r="K13" s="568">
        <v>45.458</v>
      </c>
      <c r="L13" s="569">
        <v>0</v>
      </c>
      <c r="N13" s="11">
        <f aca="true" t="shared" si="1" ref="N13:N46">J13*0.02</f>
        <v>0.78716</v>
      </c>
      <c r="P13" s="11">
        <f>O12*57%</f>
        <v>1331.2674899999997</v>
      </c>
      <c r="Q13" s="11">
        <v>1438.81659</v>
      </c>
      <c r="R13" s="11">
        <f>Q12*51%</f>
        <v>705.0201291</v>
      </c>
      <c r="S13" s="11">
        <v>1733.056</v>
      </c>
      <c r="T13" s="11">
        <v>1608.0891299999998</v>
      </c>
      <c r="U13" s="11">
        <v>1608.0891299999998</v>
      </c>
      <c r="W13" s="11">
        <f aca="true" t="shared" si="2" ref="W13:W46">E13*0.03</f>
        <v>39.93801</v>
      </c>
      <c r="X13" s="11">
        <f aca="true" t="shared" si="3" ref="X13:X46">N13+W13</f>
        <v>40.72517</v>
      </c>
      <c r="Y13" s="11">
        <f>'T6_FG_py_Utlsn'!X13</f>
        <v>38.98525</v>
      </c>
      <c r="Z13" s="11">
        <f aca="true" t="shared" si="4" ref="Z13:Z46">X13+Y13</f>
        <v>79.71042</v>
      </c>
      <c r="AA13" s="11">
        <f>N13+'T6_FG_py_Utlsn'!V13</f>
        <v>1.69896</v>
      </c>
      <c r="AB13" s="561"/>
      <c r="AC13" s="561"/>
      <c r="AK13" s="917"/>
    </row>
    <row r="14" spans="1:37" s="11" customFormat="1" ht="15.75">
      <c r="A14" s="418">
        <v>3</v>
      </c>
      <c r="B14" s="423" t="s">
        <v>868</v>
      </c>
      <c r="C14" s="564">
        <v>1767.1819999999998</v>
      </c>
      <c r="D14" s="429">
        <v>21.1</v>
      </c>
      <c r="E14" s="570">
        <v>1820.469</v>
      </c>
      <c r="F14" s="566">
        <v>1831.6</v>
      </c>
      <c r="G14" s="567">
        <f t="shared" si="0"/>
        <v>9.969000000000051</v>
      </c>
      <c r="H14" s="918">
        <v>127.576</v>
      </c>
      <c r="I14" s="568">
        <v>4.32</v>
      </c>
      <c r="J14" s="568">
        <v>40.163</v>
      </c>
      <c r="K14" s="568">
        <v>44.483</v>
      </c>
      <c r="L14" s="569">
        <v>0</v>
      </c>
      <c r="N14" s="11">
        <f t="shared" si="1"/>
        <v>0.80326</v>
      </c>
      <c r="O14" s="11">
        <v>1820.469</v>
      </c>
      <c r="Q14" s="11">
        <v>1733.056</v>
      </c>
      <c r="S14" s="11">
        <v>1729.7420000000002</v>
      </c>
      <c r="T14" s="11">
        <v>1733.056</v>
      </c>
      <c r="W14" s="11">
        <f t="shared" si="2"/>
        <v>54.61407</v>
      </c>
      <c r="X14" s="11">
        <f t="shared" si="3"/>
        <v>55.41733</v>
      </c>
      <c r="Y14" s="11">
        <f>'T6_FG_py_Utlsn'!X14</f>
        <v>62.28851</v>
      </c>
      <c r="Z14" s="11">
        <f t="shared" si="4"/>
        <v>117.70584</v>
      </c>
      <c r="AA14" s="11">
        <f>N14+'T6_FG_py_Utlsn'!V14</f>
        <v>1.6868400000000001</v>
      </c>
      <c r="AB14" s="561"/>
      <c r="AC14" s="561"/>
      <c r="AK14" s="917"/>
    </row>
    <row r="15" spans="1:37" s="11" customFormat="1" ht="15.75">
      <c r="A15" s="418">
        <v>4</v>
      </c>
      <c r="B15" s="423" t="s">
        <v>869</v>
      </c>
      <c r="C15" s="564">
        <v>1865.6672500000002</v>
      </c>
      <c r="D15" s="429">
        <v>20.15</v>
      </c>
      <c r="E15" s="570">
        <v>1811.7200000000003</v>
      </c>
      <c r="F15" s="566">
        <v>1826.65</v>
      </c>
      <c r="G15" s="567">
        <f t="shared" si="0"/>
        <v>5.220000000000255</v>
      </c>
      <c r="H15" s="918">
        <v>119.648</v>
      </c>
      <c r="I15" s="568">
        <v>5.366</v>
      </c>
      <c r="J15" s="568">
        <v>37.67</v>
      </c>
      <c r="K15" s="568">
        <v>43.036</v>
      </c>
      <c r="L15" s="569">
        <v>0</v>
      </c>
      <c r="N15" s="11">
        <f t="shared" si="1"/>
        <v>0.7534000000000001</v>
      </c>
      <c r="O15" s="11">
        <v>1811.7200000000003</v>
      </c>
      <c r="Q15" s="11">
        <v>1729.7420000000002</v>
      </c>
      <c r="S15" s="11">
        <v>1515.098</v>
      </c>
      <c r="T15" s="11">
        <v>1729.7420000000002</v>
      </c>
      <c r="W15" s="11">
        <f t="shared" si="2"/>
        <v>54.351600000000005</v>
      </c>
      <c r="X15" s="11">
        <f t="shared" si="3"/>
        <v>55.105000000000004</v>
      </c>
      <c r="Y15" s="11">
        <f>'T6_FG_py_Utlsn'!X15</f>
        <v>62.99749</v>
      </c>
      <c r="Z15" s="11">
        <f t="shared" si="4"/>
        <v>118.10249</v>
      </c>
      <c r="AA15" s="11">
        <f>N15+'T6_FG_py_Utlsn'!V15</f>
        <v>1.643</v>
      </c>
      <c r="AB15" s="561"/>
      <c r="AC15" s="561"/>
      <c r="AK15" s="917"/>
    </row>
    <row r="16" spans="1:37" s="11" customFormat="1" ht="15.75">
      <c r="A16" s="418">
        <v>5</v>
      </c>
      <c r="B16" s="423" t="s">
        <v>870</v>
      </c>
      <c r="C16" s="564">
        <v>1515.7084999999997</v>
      </c>
      <c r="D16" s="429">
        <v>22.14</v>
      </c>
      <c r="E16" s="570">
        <v>1563.3000000000002</v>
      </c>
      <c r="F16" s="566">
        <v>1568.63</v>
      </c>
      <c r="G16" s="567">
        <f t="shared" si="0"/>
        <v>16.810000000000173</v>
      </c>
      <c r="H16" s="918">
        <v>158.737</v>
      </c>
      <c r="I16" s="568">
        <v>4.532</v>
      </c>
      <c r="J16" s="568">
        <v>45.3</v>
      </c>
      <c r="K16" s="568">
        <v>49.831999999999994</v>
      </c>
      <c r="L16" s="569">
        <v>0</v>
      </c>
      <c r="N16" s="11">
        <f t="shared" si="1"/>
        <v>0.9059999999999999</v>
      </c>
      <c r="O16" s="11">
        <v>1563.3000000000002</v>
      </c>
      <c r="Q16" s="11">
        <v>1515.098</v>
      </c>
      <c r="S16" s="11">
        <v>754.455</v>
      </c>
      <c r="T16" s="11">
        <v>1515.098</v>
      </c>
      <c r="W16" s="11">
        <f t="shared" si="2"/>
        <v>46.899</v>
      </c>
      <c r="X16" s="11">
        <f t="shared" si="3"/>
        <v>47.805</v>
      </c>
      <c r="Y16" s="11">
        <f>'T6_FG_py_Utlsn'!X16</f>
        <v>51.122</v>
      </c>
      <c r="Z16" s="11">
        <f t="shared" si="4"/>
        <v>98.92699999999999</v>
      </c>
      <c r="AA16" s="11">
        <f>N16+'T6_FG_py_Utlsn'!V16</f>
        <v>1.646</v>
      </c>
      <c r="AB16" s="561"/>
      <c r="AC16" s="561"/>
      <c r="AK16" s="917"/>
    </row>
    <row r="17" spans="1:37" s="11" customFormat="1" ht="15.75">
      <c r="A17" s="418">
        <v>6</v>
      </c>
      <c r="B17" s="423" t="s">
        <v>871</v>
      </c>
      <c r="C17" s="564">
        <v>786.2491499999999</v>
      </c>
      <c r="D17" s="429">
        <v>21.41</v>
      </c>
      <c r="E17" s="570">
        <v>823.478</v>
      </c>
      <c r="F17" s="566">
        <v>843.662</v>
      </c>
      <c r="G17" s="567">
        <f t="shared" si="0"/>
        <v>1.2259999999998854</v>
      </c>
      <c r="H17" s="918">
        <v>54.33</v>
      </c>
      <c r="I17" s="568">
        <v>3.243</v>
      </c>
      <c r="J17" s="568">
        <v>17.105</v>
      </c>
      <c r="K17" s="568">
        <v>20.348</v>
      </c>
      <c r="L17" s="569">
        <v>0</v>
      </c>
      <c r="N17" s="11">
        <f t="shared" si="1"/>
        <v>0.3421</v>
      </c>
      <c r="O17" s="11">
        <v>823.478</v>
      </c>
      <c r="Q17" s="11">
        <v>754.455</v>
      </c>
      <c r="S17" s="11">
        <v>774.996</v>
      </c>
      <c r="T17" s="11">
        <v>754.455</v>
      </c>
      <c r="W17" s="11">
        <f t="shared" si="2"/>
        <v>24.70434</v>
      </c>
      <c r="X17" s="11">
        <f t="shared" si="3"/>
        <v>25.046439999999997</v>
      </c>
      <c r="Y17" s="11">
        <f>'T6_FG_py_Utlsn'!X17</f>
        <v>24.491670000000003</v>
      </c>
      <c r="Z17" s="11">
        <f t="shared" si="4"/>
        <v>49.53811</v>
      </c>
      <c r="AA17" s="11">
        <f>N17+'T6_FG_py_Utlsn'!V17</f>
        <v>0.6812199999999999</v>
      </c>
      <c r="AB17" s="561"/>
      <c r="AC17" s="561"/>
      <c r="AK17" s="917"/>
    </row>
    <row r="18" spans="1:37" s="11" customFormat="1" ht="15.75">
      <c r="A18" s="418">
        <v>7</v>
      </c>
      <c r="B18" s="423" t="s">
        <v>872</v>
      </c>
      <c r="C18" s="564">
        <v>807.184</v>
      </c>
      <c r="D18" s="429">
        <v>15.95</v>
      </c>
      <c r="E18" s="570">
        <v>814.673</v>
      </c>
      <c r="F18" s="566">
        <v>810.356</v>
      </c>
      <c r="G18" s="567">
        <f t="shared" si="0"/>
        <v>20.267000000000053</v>
      </c>
      <c r="H18" s="918">
        <v>88.025</v>
      </c>
      <c r="I18" s="568">
        <v>5.2</v>
      </c>
      <c r="J18" s="568">
        <v>30.8</v>
      </c>
      <c r="K18" s="568">
        <v>36</v>
      </c>
      <c r="L18" s="569">
        <v>0</v>
      </c>
      <c r="N18" s="11">
        <f t="shared" si="1"/>
        <v>0.616</v>
      </c>
      <c r="O18" s="11">
        <v>814.673</v>
      </c>
      <c r="Q18" s="11">
        <v>774.996</v>
      </c>
      <c r="S18" s="11">
        <v>1131.337</v>
      </c>
      <c r="T18" s="11">
        <v>774.996</v>
      </c>
      <c r="W18" s="11">
        <f t="shared" si="2"/>
        <v>24.440189999999998</v>
      </c>
      <c r="X18" s="11">
        <f t="shared" si="3"/>
        <v>25.056189999999997</v>
      </c>
      <c r="Y18" s="11">
        <f>'T6_FG_py_Utlsn'!X18</f>
        <v>27.15494</v>
      </c>
      <c r="Z18" s="11">
        <f t="shared" si="4"/>
        <v>52.21113</v>
      </c>
      <c r="AA18" s="11">
        <f>N18+'T6_FG_py_Utlsn'!V18</f>
        <v>0.912</v>
      </c>
      <c r="AB18" s="561"/>
      <c r="AC18" s="561"/>
      <c r="AK18" s="917"/>
    </row>
    <row r="19" spans="1:37" s="11" customFormat="1" ht="15.75">
      <c r="A19" s="418">
        <v>8</v>
      </c>
      <c r="B19" s="423" t="s">
        <v>873</v>
      </c>
      <c r="C19" s="564">
        <v>1044.071</v>
      </c>
      <c r="D19" s="429">
        <v>18.68</v>
      </c>
      <c r="E19" s="570">
        <v>1194.06</v>
      </c>
      <c r="F19" s="566">
        <v>1198.656</v>
      </c>
      <c r="G19" s="567">
        <f t="shared" si="0"/>
        <v>14.08400000000006</v>
      </c>
      <c r="H19" s="918">
        <v>91.543</v>
      </c>
      <c r="I19" s="568">
        <v>7.16</v>
      </c>
      <c r="J19" s="568">
        <v>28.82</v>
      </c>
      <c r="K19" s="568">
        <v>35.980000000000004</v>
      </c>
      <c r="L19" s="569">
        <v>0</v>
      </c>
      <c r="N19" s="11">
        <f t="shared" si="1"/>
        <v>0.5764</v>
      </c>
      <c r="O19" s="11">
        <v>1194.06</v>
      </c>
      <c r="Q19" s="11">
        <v>1131.337</v>
      </c>
      <c r="S19" s="11">
        <v>993.1189999999999</v>
      </c>
      <c r="T19" s="11">
        <v>1131.337</v>
      </c>
      <c r="W19" s="11">
        <f t="shared" si="2"/>
        <v>35.821799999999996</v>
      </c>
      <c r="X19" s="11">
        <f t="shared" si="3"/>
        <v>36.398199999999996</v>
      </c>
      <c r="Y19" s="11">
        <f>'T6_FG_py_Utlsn'!X19</f>
        <v>40.02986</v>
      </c>
      <c r="Z19" s="11">
        <f t="shared" si="4"/>
        <v>76.42805999999999</v>
      </c>
      <c r="AA19" s="11">
        <f>N19+'T6_FG_py_Utlsn'!V19</f>
        <v>1.1844000000000001</v>
      </c>
      <c r="AB19" s="561"/>
      <c r="AC19" s="561"/>
      <c r="AK19" s="917"/>
    </row>
    <row r="20" spans="1:37" s="11" customFormat="1" ht="15.75">
      <c r="A20" s="418">
        <v>9</v>
      </c>
      <c r="B20" s="423" t="s">
        <v>874</v>
      </c>
      <c r="C20" s="564">
        <v>1006.6447499999999</v>
      </c>
      <c r="D20" s="429">
        <v>5.7</v>
      </c>
      <c r="E20" s="570">
        <v>1142.0240000000001</v>
      </c>
      <c r="F20" s="566">
        <v>1136.3</v>
      </c>
      <c r="G20" s="567">
        <f t="shared" si="0"/>
        <v>11.424000000000206</v>
      </c>
      <c r="H20" s="918">
        <v>105.81</v>
      </c>
      <c r="I20" s="568">
        <v>4.16</v>
      </c>
      <c r="J20" s="568">
        <v>53.87</v>
      </c>
      <c r="K20" s="568">
        <v>58.03</v>
      </c>
      <c r="L20" s="569">
        <v>0</v>
      </c>
      <c r="N20" s="11">
        <f t="shared" si="1"/>
        <v>1.0774</v>
      </c>
      <c r="O20" s="11">
        <v>1142.0240000000001</v>
      </c>
      <c r="Q20" s="11">
        <v>993.1189999999999</v>
      </c>
      <c r="S20" s="11">
        <v>2414.75</v>
      </c>
      <c r="T20" s="11">
        <v>993.1189999999999</v>
      </c>
      <c r="W20" s="11">
        <f t="shared" si="2"/>
        <v>34.26072</v>
      </c>
      <c r="X20" s="11">
        <f t="shared" si="3"/>
        <v>35.338119999999996</v>
      </c>
      <c r="Y20" s="11">
        <f>'T6_FG_py_Utlsn'!X20</f>
        <v>38.15922</v>
      </c>
      <c r="Z20" s="11">
        <f t="shared" si="4"/>
        <v>73.49734</v>
      </c>
      <c r="AA20" s="11">
        <f>N20+'T6_FG_py_Utlsn'!V20</f>
        <v>1.5826</v>
      </c>
      <c r="AB20" s="561"/>
      <c r="AC20" s="561"/>
      <c r="AK20" s="917"/>
    </row>
    <row r="21" spans="1:37" s="11" customFormat="1" ht="15.75">
      <c r="A21" s="418">
        <v>10</v>
      </c>
      <c r="B21" s="423" t="s">
        <v>875</v>
      </c>
      <c r="C21" s="564">
        <v>1583.8139999999999</v>
      </c>
      <c r="D21" s="429">
        <v>20.53</v>
      </c>
      <c r="E21" s="565">
        <v>1472.998</v>
      </c>
      <c r="F21" s="566">
        <v>1487.656</v>
      </c>
      <c r="G21" s="567">
        <f t="shared" si="0"/>
        <v>5.872000000000071</v>
      </c>
      <c r="H21" s="918">
        <v>94.65</v>
      </c>
      <c r="I21" s="568">
        <v>7.36</v>
      </c>
      <c r="J21" s="568">
        <v>26.739</v>
      </c>
      <c r="K21" s="568">
        <v>34.099000000000004</v>
      </c>
      <c r="L21" s="569">
        <v>0</v>
      </c>
      <c r="N21" s="11">
        <f t="shared" si="1"/>
        <v>0.53478</v>
      </c>
      <c r="O21" s="11">
        <v>2414.75</v>
      </c>
      <c r="P21" s="11">
        <f>P22-O21</f>
        <v>-941.7525</v>
      </c>
      <c r="Q21" s="11">
        <v>947.753</v>
      </c>
      <c r="S21" s="11">
        <v>2497.875</v>
      </c>
      <c r="T21" s="11">
        <v>941.7525</v>
      </c>
      <c r="U21" s="11">
        <v>941.7525</v>
      </c>
      <c r="W21" s="11">
        <f t="shared" si="2"/>
        <v>44.18994</v>
      </c>
      <c r="X21" s="11">
        <f t="shared" si="3"/>
        <v>44.72472</v>
      </c>
      <c r="Y21" s="11">
        <f>'T6_FG_py_Utlsn'!X21</f>
        <v>37.96586</v>
      </c>
      <c r="Z21" s="11">
        <f t="shared" si="4"/>
        <v>82.69058</v>
      </c>
      <c r="AA21" s="11">
        <f>N21+'T6_FG_py_Utlsn'!V21</f>
        <v>1.15964</v>
      </c>
      <c r="AB21" s="561"/>
      <c r="AC21" s="561"/>
      <c r="AK21" s="917"/>
    </row>
    <row r="22" spans="1:37" s="11" customFormat="1" ht="15.75">
      <c r="A22" s="418">
        <v>11</v>
      </c>
      <c r="B22" s="423" t="s">
        <v>876</v>
      </c>
      <c r="C22" s="564">
        <v>909.1789999999997</v>
      </c>
      <c r="D22" s="429">
        <v>22.255</v>
      </c>
      <c r="E22" s="565">
        <v>941.753</v>
      </c>
      <c r="F22" s="566">
        <v>948.656</v>
      </c>
      <c r="G22" s="567">
        <f t="shared" si="0"/>
        <v>15.35200000000009</v>
      </c>
      <c r="H22" s="918">
        <v>80.782</v>
      </c>
      <c r="I22" s="568">
        <v>4.63</v>
      </c>
      <c r="J22" s="568">
        <v>28.492</v>
      </c>
      <c r="K22" s="568">
        <v>33.122</v>
      </c>
      <c r="L22" s="569">
        <v>0</v>
      </c>
      <c r="N22" s="11">
        <f t="shared" si="1"/>
        <v>0.56984</v>
      </c>
      <c r="P22" s="11">
        <f>O21*61%</f>
        <v>1472.9975</v>
      </c>
      <c r="Q22" s="11">
        <v>1472.998</v>
      </c>
      <c r="S22" s="11">
        <v>1265.442</v>
      </c>
      <c r="T22" s="11">
        <v>1472.9975</v>
      </c>
      <c r="U22" s="11">
        <v>1472.9975</v>
      </c>
      <c r="W22" s="11">
        <f t="shared" si="2"/>
        <v>28.25259</v>
      </c>
      <c r="X22" s="11">
        <f t="shared" si="3"/>
        <v>28.82243</v>
      </c>
      <c r="Y22" s="11">
        <f>'T6_FG_py_Utlsn'!X22</f>
        <v>33.56782</v>
      </c>
      <c r="Z22" s="11">
        <f t="shared" si="4"/>
        <v>62.390249999999995</v>
      </c>
      <c r="AA22" s="11">
        <f>N22+'T6_FG_py_Utlsn'!V22</f>
        <v>1.02366</v>
      </c>
      <c r="AB22" s="561"/>
      <c r="AC22" s="561"/>
      <c r="AK22" s="917"/>
    </row>
    <row r="23" spans="1:37" s="11" customFormat="1" ht="15.75">
      <c r="A23" s="418">
        <v>12</v>
      </c>
      <c r="B23" s="423" t="s">
        <v>877</v>
      </c>
      <c r="C23" s="564">
        <v>2553.45525</v>
      </c>
      <c r="D23" s="429">
        <v>19.62</v>
      </c>
      <c r="E23" s="570">
        <v>2244.672</v>
      </c>
      <c r="F23" s="566">
        <v>2248.62</v>
      </c>
      <c r="G23" s="567">
        <f t="shared" si="0"/>
        <v>15.672000000000025</v>
      </c>
      <c r="H23" s="918">
        <v>183.39</v>
      </c>
      <c r="I23" s="568">
        <v>7.39</v>
      </c>
      <c r="J23" s="568">
        <v>33.272</v>
      </c>
      <c r="K23" s="568">
        <v>40.662</v>
      </c>
      <c r="L23" s="569">
        <v>0</v>
      </c>
      <c r="N23" s="11">
        <f t="shared" si="1"/>
        <v>0.66544</v>
      </c>
      <c r="O23" s="11">
        <v>2244.672</v>
      </c>
      <c r="Q23" s="11">
        <v>2497.875</v>
      </c>
      <c r="S23" s="11">
        <v>857.527</v>
      </c>
      <c r="T23" s="11">
        <v>2497.875</v>
      </c>
      <c r="W23" s="11">
        <f t="shared" si="2"/>
        <v>67.34016</v>
      </c>
      <c r="X23" s="11">
        <f t="shared" si="3"/>
        <v>68.0056</v>
      </c>
      <c r="Y23" s="11">
        <f>'T6_FG_py_Utlsn'!X23</f>
        <v>70.65796999999999</v>
      </c>
      <c r="Z23" s="11">
        <f t="shared" si="4"/>
        <v>138.66357</v>
      </c>
      <c r="AA23" s="11">
        <f>N23+'T6_FG_py_Utlsn'!V23</f>
        <v>1.37592</v>
      </c>
      <c r="AB23" s="561"/>
      <c r="AC23" s="561"/>
      <c r="AK23" s="917"/>
    </row>
    <row r="24" spans="1:37" s="11" customFormat="1" ht="15.75">
      <c r="A24" s="418">
        <v>13</v>
      </c>
      <c r="B24" s="423" t="s">
        <v>878</v>
      </c>
      <c r="C24" s="564">
        <v>1295.6027499999998</v>
      </c>
      <c r="D24" s="429">
        <v>15.23</v>
      </c>
      <c r="E24" s="570">
        <v>1381.571</v>
      </c>
      <c r="F24" s="566">
        <v>1392.62</v>
      </c>
      <c r="G24" s="567">
        <f t="shared" si="0"/>
        <v>4.18100000000004</v>
      </c>
      <c r="H24" s="918">
        <v>146.51</v>
      </c>
      <c r="I24" s="568">
        <v>6.66</v>
      </c>
      <c r="J24" s="568">
        <v>30.385</v>
      </c>
      <c r="K24" s="568">
        <v>37.045</v>
      </c>
      <c r="L24" s="569">
        <v>0</v>
      </c>
      <c r="N24" s="11">
        <f t="shared" si="1"/>
        <v>0.6077</v>
      </c>
      <c r="O24" s="11">
        <v>1381.571</v>
      </c>
      <c r="Q24" s="11">
        <v>1265.442</v>
      </c>
      <c r="S24" s="11">
        <v>525.784</v>
      </c>
      <c r="T24" s="11">
        <v>1265.442</v>
      </c>
      <c r="W24" s="11">
        <f t="shared" si="2"/>
        <v>41.447129999999994</v>
      </c>
      <c r="X24" s="11">
        <f t="shared" si="3"/>
        <v>42.054829999999995</v>
      </c>
      <c r="Y24" s="11">
        <f>'T6_FG_py_Utlsn'!X24</f>
        <v>42.80663</v>
      </c>
      <c r="Z24" s="11">
        <f t="shared" si="4"/>
        <v>84.86146</v>
      </c>
      <c r="AA24" s="11">
        <f>N24+'T6_FG_py_Utlsn'!V24</f>
        <v>1.19608</v>
      </c>
      <c r="AB24" s="561"/>
      <c r="AC24" s="561"/>
      <c r="AK24" s="917"/>
    </row>
    <row r="25" spans="1:37" s="11" customFormat="1" ht="15.75">
      <c r="A25" s="418">
        <v>14</v>
      </c>
      <c r="B25" s="423" t="s">
        <v>879</v>
      </c>
      <c r="C25" s="564">
        <v>859.8184999999999</v>
      </c>
      <c r="D25" s="429">
        <v>38.4252</v>
      </c>
      <c r="E25" s="570">
        <v>664.8</v>
      </c>
      <c r="F25" s="566">
        <v>702.632</v>
      </c>
      <c r="G25" s="567">
        <f t="shared" si="0"/>
        <v>0.5932000000000244</v>
      </c>
      <c r="H25" s="918">
        <v>64.225</v>
      </c>
      <c r="I25" s="568">
        <v>9.32</v>
      </c>
      <c r="J25" s="568">
        <v>15</v>
      </c>
      <c r="K25" s="568">
        <v>24.32</v>
      </c>
      <c r="L25" s="569">
        <v>0</v>
      </c>
      <c r="N25" s="11">
        <f t="shared" si="1"/>
        <v>0.3</v>
      </c>
      <c r="O25" s="11">
        <v>664.8</v>
      </c>
      <c r="Q25" s="11">
        <v>857.527</v>
      </c>
      <c r="S25" s="11">
        <v>1350.0890000000002</v>
      </c>
      <c r="T25" s="11">
        <v>857.527</v>
      </c>
      <c r="W25" s="11">
        <f t="shared" si="2"/>
        <v>19.944</v>
      </c>
      <c r="X25" s="11">
        <f t="shared" si="3"/>
        <v>20.244</v>
      </c>
      <c r="Y25" s="11">
        <f>'T6_FG_py_Utlsn'!X25</f>
        <v>21.773999999999997</v>
      </c>
      <c r="Z25" s="11">
        <f t="shared" si="4"/>
        <v>42.018</v>
      </c>
      <c r="AA25" s="11">
        <f>N25+'T6_FG_py_Utlsn'!V25</f>
        <v>0.6</v>
      </c>
      <c r="AB25" s="561"/>
      <c r="AC25" s="561"/>
      <c r="AK25" s="917"/>
    </row>
    <row r="26" spans="1:37" s="11" customFormat="1" ht="15.75">
      <c r="A26" s="418">
        <v>15</v>
      </c>
      <c r="B26" s="423" t="s">
        <v>880</v>
      </c>
      <c r="C26" s="564">
        <v>443.586</v>
      </c>
      <c r="D26" s="429">
        <v>20.45</v>
      </c>
      <c r="E26" s="570">
        <v>355.644</v>
      </c>
      <c r="F26" s="566">
        <v>358.793</v>
      </c>
      <c r="G26" s="567">
        <f t="shared" si="0"/>
        <v>17.300999999999988</v>
      </c>
      <c r="H26" s="918">
        <v>0</v>
      </c>
      <c r="I26" s="568">
        <v>3.33</v>
      </c>
      <c r="J26" s="568">
        <v>0</v>
      </c>
      <c r="K26" s="568">
        <v>3.33</v>
      </c>
      <c r="L26" s="569">
        <v>0</v>
      </c>
      <c r="N26" s="11">
        <f t="shared" si="1"/>
        <v>0</v>
      </c>
      <c r="O26" s="11">
        <v>355.644</v>
      </c>
      <c r="Q26" s="11">
        <v>525.784</v>
      </c>
      <c r="S26" s="11">
        <v>913.9490000000001</v>
      </c>
      <c r="T26" s="11">
        <v>525.784</v>
      </c>
      <c r="W26" s="11">
        <f t="shared" si="2"/>
        <v>10.669319999999999</v>
      </c>
      <c r="X26" s="11">
        <f t="shared" si="3"/>
        <v>10.669319999999999</v>
      </c>
      <c r="Y26" s="11">
        <f>'T6_FG_py_Utlsn'!X26</f>
        <v>8.716769999999999</v>
      </c>
      <c r="Z26" s="11">
        <f t="shared" si="4"/>
        <v>19.386089999999996</v>
      </c>
      <c r="AA26" s="11">
        <f>N26+'T6_FG_py_Utlsn'!V26</f>
        <v>0</v>
      </c>
      <c r="AB26" s="561"/>
      <c r="AC26" s="561"/>
      <c r="AK26" s="917"/>
    </row>
    <row r="27" spans="1:37" s="11" customFormat="1" ht="15.75">
      <c r="A27" s="418">
        <v>16</v>
      </c>
      <c r="B27" s="423" t="s">
        <v>881</v>
      </c>
      <c r="C27" s="564">
        <v>1347.0894999999998</v>
      </c>
      <c r="D27" s="429">
        <v>27.36</v>
      </c>
      <c r="E27" s="570">
        <v>1302.74</v>
      </c>
      <c r="F27" s="566">
        <v>1312.3565</v>
      </c>
      <c r="G27" s="567">
        <f t="shared" si="0"/>
        <v>17.743499999999813</v>
      </c>
      <c r="H27" s="918">
        <v>101.615</v>
      </c>
      <c r="I27" s="568">
        <v>6.43</v>
      </c>
      <c r="J27" s="568">
        <v>10</v>
      </c>
      <c r="K27" s="568">
        <v>16.43</v>
      </c>
      <c r="L27" s="569">
        <v>0</v>
      </c>
      <c r="N27" s="11">
        <f t="shared" si="1"/>
        <v>0.2</v>
      </c>
      <c r="O27" s="11">
        <v>1302.74</v>
      </c>
      <c r="Q27" s="11">
        <v>1350.0890000000002</v>
      </c>
      <c r="S27" s="11">
        <v>1667.958</v>
      </c>
      <c r="T27" s="11">
        <v>1350.0890000000002</v>
      </c>
      <c r="W27" s="11">
        <f t="shared" si="2"/>
        <v>39.0822</v>
      </c>
      <c r="X27" s="11">
        <f t="shared" si="3"/>
        <v>39.2822</v>
      </c>
      <c r="Y27" s="11">
        <f>'T6_FG_py_Utlsn'!X27</f>
        <v>42.72985</v>
      </c>
      <c r="Z27" s="11">
        <f t="shared" si="4"/>
        <v>82.01205</v>
      </c>
      <c r="AA27" s="11">
        <f>N27+'T6_FG_py_Utlsn'!V27</f>
        <v>0.42000000000000004</v>
      </c>
      <c r="AB27" s="561"/>
      <c r="AC27" s="561"/>
      <c r="AK27" s="917"/>
    </row>
    <row r="28" spans="1:37" s="11" customFormat="1" ht="15.75">
      <c r="A28" s="418">
        <v>17</v>
      </c>
      <c r="B28" s="423" t="s">
        <v>882</v>
      </c>
      <c r="C28" s="564">
        <v>953.9812499999998</v>
      </c>
      <c r="D28" s="429">
        <v>15.23</v>
      </c>
      <c r="E28" s="570">
        <v>1002.5999999999999</v>
      </c>
      <c r="F28" s="566">
        <v>1016.65</v>
      </c>
      <c r="G28" s="567">
        <f t="shared" si="0"/>
        <v>1.17999999999995</v>
      </c>
      <c r="H28" s="918">
        <v>68.022</v>
      </c>
      <c r="I28" s="568">
        <v>5.69</v>
      </c>
      <c r="J28" s="568">
        <v>0</v>
      </c>
      <c r="K28" s="568">
        <v>5.69</v>
      </c>
      <c r="L28" s="569">
        <v>0</v>
      </c>
      <c r="N28" s="11">
        <f t="shared" si="1"/>
        <v>0</v>
      </c>
      <c r="O28" s="11">
        <v>1002.5999999999999</v>
      </c>
      <c r="Q28" s="11">
        <v>913.9490000000001</v>
      </c>
      <c r="S28" s="11">
        <v>875.114</v>
      </c>
      <c r="T28" s="11">
        <v>929.9289999999999</v>
      </c>
      <c r="W28" s="11">
        <f t="shared" si="2"/>
        <v>30.077999999999996</v>
      </c>
      <c r="X28" s="11">
        <f t="shared" si="3"/>
        <v>30.077999999999996</v>
      </c>
      <c r="Y28" s="11">
        <f>'T6_FG_py_Utlsn'!X28</f>
        <v>31.062</v>
      </c>
      <c r="Z28" s="11">
        <f t="shared" si="4"/>
        <v>61.14</v>
      </c>
      <c r="AA28" s="11">
        <f>N28+'T6_FG_py_Utlsn'!V28</f>
        <v>0</v>
      </c>
      <c r="AB28" s="561"/>
      <c r="AC28" s="561"/>
      <c r="AK28" s="917"/>
    </row>
    <row r="29" spans="1:37" s="11" customFormat="1" ht="15.75">
      <c r="A29" s="424">
        <v>18</v>
      </c>
      <c r="B29" s="425" t="s">
        <v>883</v>
      </c>
      <c r="C29" s="564">
        <v>1671.0967499999997</v>
      </c>
      <c r="D29" s="429">
        <v>20.25</v>
      </c>
      <c r="E29" s="570">
        <v>1611.298</v>
      </c>
      <c r="F29" s="566">
        <v>1629.655</v>
      </c>
      <c r="G29" s="567">
        <f t="shared" si="0"/>
        <v>1.893000000000029</v>
      </c>
      <c r="H29" s="918">
        <v>0</v>
      </c>
      <c r="I29" s="568">
        <v>7.96</v>
      </c>
      <c r="J29" s="568">
        <v>0</v>
      </c>
      <c r="K29" s="568">
        <v>7.96</v>
      </c>
      <c r="L29" s="569">
        <v>0</v>
      </c>
      <c r="N29" s="11">
        <f t="shared" si="1"/>
        <v>0</v>
      </c>
      <c r="O29" s="11">
        <v>1611.298</v>
      </c>
      <c r="Q29" s="11">
        <v>1667.958</v>
      </c>
      <c r="S29" s="11">
        <v>1603.1580000000001</v>
      </c>
      <c r="T29" s="11">
        <v>1667.958</v>
      </c>
      <c r="W29" s="11">
        <f t="shared" si="2"/>
        <v>48.33894</v>
      </c>
      <c r="X29" s="11">
        <f t="shared" si="3"/>
        <v>48.33894</v>
      </c>
      <c r="Y29" s="11">
        <f>'T6_FG_py_Utlsn'!X29</f>
        <v>44.625119999999995</v>
      </c>
      <c r="Z29" s="11">
        <f t="shared" si="4"/>
        <v>92.96405999999999</v>
      </c>
      <c r="AA29" s="11">
        <f>N29+'T6_FG_py_Utlsn'!V29</f>
        <v>0</v>
      </c>
      <c r="AB29" s="561"/>
      <c r="AC29" s="561"/>
      <c r="AK29" s="917"/>
    </row>
    <row r="30" spans="1:37" s="11" customFormat="1" ht="15.75">
      <c r="A30" s="418">
        <v>19</v>
      </c>
      <c r="B30" s="423" t="s">
        <v>884</v>
      </c>
      <c r="C30" s="564">
        <v>917.0992499999999</v>
      </c>
      <c r="D30" s="429">
        <v>17.72</v>
      </c>
      <c r="E30" s="570">
        <v>819.821</v>
      </c>
      <c r="F30" s="566">
        <v>835.656</v>
      </c>
      <c r="G30" s="567">
        <f t="shared" si="0"/>
        <v>1.8850000000001046</v>
      </c>
      <c r="H30" s="918">
        <v>0</v>
      </c>
      <c r="I30" s="568">
        <v>7.002</v>
      </c>
      <c r="J30" s="568">
        <v>0</v>
      </c>
      <c r="K30" s="568">
        <v>7.002</v>
      </c>
      <c r="L30" s="569">
        <v>0</v>
      </c>
      <c r="N30" s="11">
        <f t="shared" si="1"/>
        <v>0</v>
      </c>
      <c r="O30" s="11">
        <v>819.821</v>
      </c>
      <c r="Q30" s="11">
        <v>875.114</v>
      </c>
      <c r="S30" s="11">
        <v>1538.304</v>
      </c>
      <c r="T30" s="11">
        <v>875.114</v>
      </c>
      <c r="W30" s="11">
        <f t="shared" si="2"/>
        <v>24.59463</v>
      </c>
      <c r="X30" s="11">
        <f t="shared" si="3"/>
        <v>24.59463</v>
      </c>
      <c r="Y30" s="11">
        <f>'T6_FG_py_Utlsn'!X30</f>
        <v>25.217399999999998</v>
      </c>
      <c r="Z30" s="11">
        <f t="shared" si="4"/>
        <v>49.81202999999999</v>
      </c>
      <c r="AA30" s="11">
        <f>N30+'T6_FG_py_Utlsn'!V30</f>
        <v>0</v>
      </c>
      <c r="AB30" s="561"/>
      <c r="AC30" s="561"/>
      <c r="AK30" s="917"/>
    </row>
    <row r="31" spans="1:37" s="11" customFormat="1" ht="15.75">
      <c r="A31" s="424">
        <v>20</v>
      </c>
      <c r="B31" s="425" t="s">
        <v>885</v>
      </c>
      <c r="C31" s="564">
        <v>1670.9039999999998</v>
      </c>
      <c r="D31" s="429">
        <v>28.95</v>
      </c>
      <c r="E31" s="570">
        <v>1585.98</v>
      </c>
      <c r="F31" s="566">
        <v>1599.65</v>
      </c>
      <c r="G31" s="567">
        <f t="shared" si="0"/>
        <v>15.279999999999973</v>
      </c>
      <c r="H31" s="918">
        <v>115.284</v>
      </c>
      <c r="I31" s="568">
        <v>9.366</v>
      </c>
      <c r="J31" s="568">
        <v>9.5</v>
      </c>
      <c r="K31" s="568">
        <v>18.866</v>
      </c>
      <c r="L31" s="569">
        <v>0</v>
      </c>
      <c r="N31" s="11">
        <f t="shared" si="1"/>
        <v>0.19</v>
      </c>
      <c r="O31" s="11">
        <v>1585.98</v>
      </c>
      <c r="Q31" s="11">
        <v>1603.1580000000001</v>
      </c>
      <c r="S31" s="11">
        <v>1774.928</v>
      </c>
      <c r="T31" s="11">
        <v>1603.1580000000001</v>
      </c>
      <c r="W31" s="11">
        <f t="shared" si="2"/>
        <v>47.5794</v>
      </c>
      <c r="X31" s="11">
        <f t="shared" si="3"/>
        <v>47.7694</v>
      </c>
      <c r="Y31" s="11">
        <f>'T6_FG_py_Utlsn'!X31</f>
        <v>51.296600000000005</v>
      </c>
      <c r="Z31" s="11">
        <f t="shared" si="4"/>
        <v>99.066</v>
      </c>
      <c r="AA31" s="11">
        <f>N31+'T6_FG_py_Utlsn'!V31</f>
        <v>0.48</v>
      </c>
      <c r="AB31" s="561"/>
      <c r="AC31" s="561"/>
      <c r="AK31" s="917"/>
    </row>
    <row r="32" spans="1:37" s="11" customFormat="1" ht="15.75">
      <c r="A32" s="418">
        <v>21</v>
      </c>
      <c r="B32" s="423" t="s">
        <v>886</v>
      </c>
      <c r="C32" s="564">
        <v>660.021</v>
      </c>
      <c r="D32" s="429">
        <v>16.26</v>
      </c>
      <c r="E32" s="565">
        <v>616.619</v>
      </c>
      <c r="F32" s="566">
        <v>623.65</v>
      </c>
      <c r="G32" s="567">
        <f t="shared" si="0"/>
        <v>9.229000000000042</v>
      </c>
      <c r="H32" s="918">
        <v>0</v>
      </c>
      <c r="I32" s="568">
        <v>3.45</v>
      </c>
      <c r="J32" s="568">
        <v>0</v>
      </c>
      <c r="K32" s="568">
        <v>3.45</v>
      </c>
      <c r="L32" s="569">
        <v>0</v>
      </c>
      <c r="N32" s="11">
        <f t="shared" si="1"/>
        <v>0</v>
      </c>
      <c r="O32" s="11">
        <v>1503.9489999999998</v>
      </c>
      <c r="P32" s="11">
        <f>P33-O32</f>
        <v>-616.61909</v>
      </c>
      <c r="Q32" s="11">
        <v>630.70464</v>
      </c>
      <c r="S32" s="11">
        <v>1225.776</v>
      </c>
      <c r="T32" s="11">
        <v>630.70464</v>
      </c>
      <c r="U32" s="11">
        <v>630.70464</v>
      </c>
      <c r="W32" s="11">
        <f t="shared" si="2"/>
        <v>18.49857</v>
      </c>
      <c r="X32" s="11">
        <f t="shared" si="3"/>
        <v>18.49857</v>
      </c>
      <c r="Y32" s="11">
        <f>'T6_FG_py_Utlsn'!X32</f>
        <v>25.6188</v>
      </c>
      <c r="Z32" s="11">
        <f t="shared" si="4"/>
        <v>44.11737</v>
      </c>
      <c r="AA32" s="11">
        <f>N32+'T6_FG_py_Utlsn'!V32</f>
        <v>0</v>
      </c>
      <c r="AB32" s="561"/>
      <c r="AC32" s="561"/>
      <c r="AK32" s="917"/>
    </row>
    <row r="33" spans="1:37" s="11" customFormat="1" ht="15.75">
      <c r="A33" s="418">
        <v>22</v>
      </c>
      <c r="B33" s="423" t="s">
        <v>887</v>
      </c>
      <c r="C33" s="564">
        <v>890.5559999999998</v>
      </c>
      <c r="D33" s="429">
        <v>17.525</v>
      </c>
      <c r="E33" s="565">
        <v>887.3299</v>
      </c>
      <c r="F33" s="566">
        <v>893.36</v>
      </c>
      <c r="G33" s="567">
        <f t="shared" si="0"/>
        <v>11.494899999999916</v>
      </c>
      <c r="H33" s="918">
        <v>0</v>
      </c>
      <c r="I33" s="568">
        <v>3.37</v>
      </c>
      <c r="J33" s="568">
        <v>0</v>
      </c>
      <c r="K33" s="568">
        <v>3.37</v>
      </c>
      <c r="L33" s="569">
        <v>0</v>
      </c>
      <c r="N33" s="11">
        <f t="shared" si="1"/>
        <v>0</v>
      </c>
      <c r="P33" s="11">
        <f>O32*59%</f>
        <v>887.3299099999998</v>
      </c>
      <c r="Q33" s="11">
        <v>907.59936</v>
      </c>
      <c r="S33" s="11">
        <v>5427.362999999999</v>
      </c>
      <c r="T33" s="11">
        <v>907.59936</v>
      </c>
      <c r="U33" s="11">
        <v>907.59936</v>
      </c>
      <c r="W33" s="11">
        <f t="shared" si="2"/>
        <v>26.619896999999998</v>
      </c>
      <c r="X33" s="11">
        <f t="shared" si="3"/>
        <v>26.619896999999998</v>
      </c>
      <c r="Y33" s="11">
        <f>'T6_FG_py_Utlsn'!X33</f>
        <v>26.6646</v>
      </c>
      <c r="Z33" s="11">
        <f t="shared" si="4"/>
        <v>53.284497</v>
      </c>
      <c r="AA33" s="11">
        <f>N33+'T6_FG_py_Utlsn'!V33</f>
        <v>0</v>
      </c>
      <c r="AB33" s="561"/>
      <c r="AC33" s="561"/>
      <c r="AK33" s="917"/>
    </row>
    <row r="34" spans="1:37" s="11" customFormat="1" ht="15.75">
      <c r="A34" s="418">
        <v>23</v>
      </c>
      <c r="B34" s="423" t="s">
        <v>888</v>
      </c>
      <c r="C34" s="564">
        <v>1994.4332499999996</v>
      </c>
      <c r="D34" s="429">
        <v>7.86</v>
      </c>
      <c r="E34" s="570">
        <v>2128.448</v>
      </c>
      <c r="F34" s="566">
        <v>2115.662</v>
      </c>
      <c r="G34" s="567">
        <f t="shared" si="0"/>
        <v>20.646000000000186</v>
      </c>
      <c r="H34" s="918">
        <v>142.88</v>
      </c>
      <c r="I34" s="568">
        <v>7.62</v>
      </c>
      <c r="J34" s="568">
        <v>44.981</v>
      </c>
      <c r="K34" s="568">
        <v>52.601</v>
      </c>
      <c r="L34" s="569">
        <v>0</v>
      </c>
      <c r="N34" s="11">
        <f t="shared" si="1"/>
        <v>0.8996200000000001</v>
      </c>
      <c r="O34" s="11">
        <v>2128.448</v>
      </c>
      <c r="Q34" s="11">
        <v>1774.928</v>
      </c>
      <c r="S34" s="11">
        <v>2689.83</v>
      </c>
      <c r="T34" s="11">
        <v>1948.6080000000002</v>
      </c>
      <c r="W34" s="11">
        <f t="shared" si="2"/>
        <v>63.85343999999999</v>
      </c>
      <c r="X34" s="11">
        <f t="shared" si="3"/>
        <v>64.75305999999999</v>
      </c>
      <c r="Y34" s="11">
        <f>'T6_FG_py_Utlsn'!X34</f>
        <v>72.17018999999999</v>
      </c>
      <c r="Z34" s="11">
        <f t="shared" si="4"/>
        <v>136.92325</v>
      </c>
      <c r="AA34" s="11">
        <f>N34+'T6_FG_py_Utlsn'!V34</f>
        <v>1.8760600000000003</v>
      </c>
      <c r="AB34" s="561"/>
      <c r="AC34" s="561"/>
      <c r="AK34" s="917"/>
    </row>
    <row r="35" spans="1:37" s="11" customFormat="1" ht="15.75">
      <c r="A35" s="418">
        <v>24</v>
      </c>
      <c r="B35" s="423" t="s">
        <v>889</v>
      </c>
      <c r="C35" s="564">
        <v>1237.0217499999999</v>
      </c>
      <c r="D35" s="429">
        <v>21.15</v>
      </c>
      <c r="E35" s="570">
        <v>723.1800000000001</v>
      </c>
      <c r="F35" s="566">
        <v>738.656</v>
      </c>
      <c r="G35" s="567">
        <f t="shared" si="0"/>
        <v>5.674000000000092</v>
      </c>
      <c r="H35" s="918">
        <v>125.285</v>
      </c>
      <c r="I35" s="568">
        <v>9.88</v>
      </c>
      <c r="J35" s="568">
        <v>29.462</v>
      </c>
      <c r="K35" s="568">
        <v>39.342</v>
      </c>
      <c r="L35" s="569">
        <v>0</v>
      </c>
      <c r="N35" s="11">
        <f t="shared" si="1"/>
        <v>0.58924</v>
      </c>
      <c r="O35" s="11">
        <v>723.1800000000001</v>
      </c>
      <c r="Q35" s="11">
        <v>1225.776</v>
      </c>
      <c r="S35" s="11">
        <v>2727.6910000000003</v>
      </c>
      <c r="T35" s="11">
        <v>1225.776</v>
      </c>
      <c r="W35" s="11">
        <f t="shared" si="2"/>
        <v>21.6954</v>
      </c>
      <c r="X35" s="11">
        <f t="shared" si="3"/>
        <v>22.28464</v>
      </c>
      <c r="Y35" s="11">
        <f>'T6_FG_py_Utlsn'!X35</f>
        <v>25.59721</v>
      </c>
      <c r="Z35" s="11">
        <f t="shared" si="4"/>
        <v>47.88185</v>
      </c>
      <c r="AA35" s="11">
        <f>N35+'T6_FG_py_Utlsn'!V35</f>
        <v>1.24208</v>
      </c>
      <c r="AB35" s="561"/>
      <c r="AC35" s="561"/>
      <c r="AK35" s="917"/>
    </row>
    <row r="36" spans="1:37" s="11" customFormat="1" ht="15.75">
      <c r="A36" s="418">
        <v>25</v>
      </c>
      <c r="B36" s="423" t="s">
        <v>890</v>
      </c>
      <c r="C36" s="564">
        <v>2510.444</v>
      </c>
      <c r="D36" s="429">
        <v>31.7</v>
      </c>
      <c r="E36" s="565">
        <v>2333.766</v>
      </c>
      <c r="F36" s="566">
        <v>2364.6566</v>
      </c>
      <c r="G36" s="567">
        <f t="shared" si="0"/>
        <v>0.809400000000096</v>
      </c>
      <c r="H36" s="918">
        <v>181.81</v>
      </c>
      <c r="I36" s="568">
        <v>4.92</v>
      </c>
      <c r="J36" s="568">
        <v>46.64</v>
      </c>
      <c r="K36" s="568">
        <v>51.56</v>
      </c>
      <c r="L36" s="569">
        <v>0</v>
      </c>
      <c r="N36" s="11">
        <f t="shared" si="1"/>
        <v>0.9328000000000001</v>
      </c>
      <c r="O36" s="11">
        <v>5427.362999999999</v>
      </c>
      <c r="P36" s="11">
        <f>O36-P37</f>
        <v>2333.76609</v>
      </c>
      <c r="Q36" s="11">
        <v>2333.76609</v>
      </c>
      <c r="S36" s="11">
        <v>1826.902</v>
      </c>
      <c r="T36" s="11">
        <v>2333.76609</v>
      </c>
      <c r="U36" s="11">
        <v>2333.76609</v>
      </c>
      <c r="W36" s="11">
        <f t="shared" si="2"/>
        <v>70.01298</v>
      </c>
      <c r="X36" s="11">
        <f t="shared" si="3"/>
        <v>70.94578</v>
      </c>
      <c r="Y36" s="11">
        <f>'T6_FG_py_Utlsn'!X36</f>
        <v>89.09398</v>
      </c>
      <c r="Z36" s="11">
        <f t="shared" si="4"/>
        <v>160.03976</v>
      </c>
      <c r="AA36" s="11">
        <f>N36+'T6_FG_py_Utlsn'!V36</f>
        <v>1.99478</v>
      </c>
      <c r="AB36" s="561"/>
      <c r="AC36" s="561"/>
      <c r="AK36" s="917"/>
    </row>
    <row r="37" spans="1:37" s="11" customFormat="1" ht="15.75">
      <c r="A37" s="418">
        <v>26</v>
      </c>
      <c r="B37" s="423" t="s">
        <v>891</v>
      </c>
      <c r="C37" s="564">
        <v>3089.615</v>
      </c>
      <c r="D37" s="429">
        <v>21.12</v>
      </c>
      <c r="E37" s="565">
        <v>3093.597</v>
      </c>
      <c r="F37" s="566">
        <v>3108.63</v>
      </c>
      <c r="G37" s="567">
        <f t="shared" si="0"/>
        <v>6.086999999999989</v>
      </c>
      <c r="H37" s="918">
        <v>212.746</v>
      </c>
      <c r="I37" s="568">
        <v>6.58</v>
      </c>
      <c r="J37" s="568">
        <v>77.573</v>
      </c>
      <c r="K37" s="568">
        <v>84.15299999999999</v>
      </c>
      <c r="L37" s="569">
        <v>0</v>
      </c>
      <c r="N37" s="11">
        <f t="shared" si="1"/>
        <v>1.5514599999999998</v>
      </c>
      <c r="P37" s="11">
        <f>O36*57%</f>
        <v>3093.5969099999993</v>
      </c>
      <c r="Q37" s="11">
        <v>3093.5969099999993</v>
      </c>
      <c r="S37" s="11">
        <v>2614.333</v>
      </c>
      <c r="T37" s="11">
        <v>3093.5969099999993</v>
      </c>
      <c r="U37" s="11">
        <v>3093.5969099999993</v>
      </c>
      <c r="W37" s="11">
        <f t="shared" si="2"/>
        <v>92.80791</v>
      </c>
      <c r="X37" s="11">
        <f t="shared" si="3"/>
        <v>94.35937000000001</v>
      </c>
      <c r="Y37" s="11">
        <f>'T6_FG_py_Utlsn'!X37</f>
        <v>93.28433999999999</v>
      </c>
      <c r="Z37" s="11">
        <f t="shared" si="4"/>
        <v>187.64371</v>
      </c>
      <c r="AA37" s="11">
        <f>N37+'T6_FG_py_Utlsn'!V37</f>
        <v>3.2098</v>
      </c>
      <c r="AB37" s="561"/>
      <c r="AC37" s="561"/>
      <c r="AK37" s="917"/>
    </row>
    <row r="38" spans="1:37" s="11" customFormat="1" ht="15.75">
      <c r="A38" s="418">
        <v>27</v>
      </c>
      <c r="B38" s="423" t="s">
        <v>892</v>
      </c>
      <c r="C38" s="564">
        <v>2680.6130000000003</v>
      </c>
      <c r="D38" s="429">
        <v>9.36</v>
      </c>
      <c r="E38" s="570">
        <v>2433.395</v>
      </c>
      <c r="F38" s="566">
        <v>2429.65</v>
      </c>
      <c r="G38" s="567">
        <f t="shared" si="0"/>
        <v>13.105000000000018</v>
      </c>
      <c r="H38" s="918">
        <v>202.696</v>
      </c>
      <c r="I38" s="568">
        <v>8.99</v>
      </c>
      <c r="J38" s="568">
        <v>42.5</v>
      </c>
      <c r="K38" s="568">
        <v>51.49</v>
      </c>
      <c r="L38" s="569">
        <v>0</v>
      </c>
      <c r="N38" s="11">
        <f t="shared" si="1"/>
        <v>0.85</v>
      </c>
      <c r="O38" s="11">
        <v>2433.395</v>
      </c>
      <c r="Q38" s="11">
        <v>2689.83</v>
      </c>
      <c r="S38" s="11">
        <v>2861.942</v>
      </c>
      <c r="T38" s="11">
        <v>2689.83</v>
      </c>
      <c r="W38" s="11">
        <f t="shared" si="2"/>
        <v>73.00184999999999</v>
      </c>
      <c r="X38" s="11">
        <f t="shared" si="3"/>
        <v>73.85184999999998</v>
      </c>
      <c r="Y38" s="11">
        <f>'T6_FG_py_Utlsn'!X38</f>
        <v>83.47155</v>
      </c>
      <c r="Z38" s="11">
        <f t="shared" si="4"/>
        <v>157.3234</v>
      </c>
      <c r="AA38" s="11">
        <f>N38+'T6_FG_py_Utlsn'!V38</f>
        <v>1.822</v>
      </c>
      <c r="AB38" s="561"/>
      <c r="AC38" s="561"/>
      <c r="AK38" s="917"/>
    </row>
    <row r="39" spans="1:37" s="11" customFormat="1" ht="15.75">
      <c r="A39" s="418">
        <v>28</v>
      </c>
      <c r="B39" s="423" t="s">
        <v>893</v>
      </c>
      <c r="C39" s="564">
        <v>2767.7367499999996</v>
      </c>
      <c r="D39" s="429">
        <v>10.89</v>
      </c>
      <c r="E39" s="570">
        <v>2605.685</v>
      </c>
      <c r="F39" s="566">
        <v>2598.65</v>
      </c>
      <c r="G39" s="567">
        <f t="shared" si="0"/>
        <v>17.924999999999727</v>
      </c>
      <c r="H39" s="918">
        <v>255.55</v>
      </c>
      <c r="I39" s="568">
        <v>7.3</v>
      </c>
      <c r="J39" s="568">
        <v>64.72</v>
      </c>
      <c r="K39" s="568">
        <v>72.02</v>
      </c>
      <c r="L39" s="569">
        <v>0</v>
      </c>
      <c r="N39" s="11">
        <f t="shared" si="1"/>
        <v>1.2944</v>
      </c>
      <c r="O39" s="11">
        <v>2605.685</v>
      </c>
      <c r="Q39" s="11">
        <v>2727.6910000000003</v>
      </c>
      <c r="S39" s="11">
        <v>1794.814</v>
      </c>
      <c r="T39" s="11">
        <v>2727.6910000000003</v>
      </c>
      <c r="W39" s="11">
        <f t="shared" si="2"/>
        <v>78.17054999999999</v>
      </c>
      <c r="X39" s="11">
        <f t="shared" si="3"/>
        <v>79.46494999999999</v>
      </c>
      <c r="Y39" s="11">
        <f>'T6_FG_py_Utlsn'!X39</f>
        <v>97.27763999999999</v>
      </c>
      <c r="Z39" s="11">
        <f t="shared" si="4"/>
        <v>176.74258999999998</v>
      </c>
      <c r="AA39" s="11">
        <f>N39+'T6_FG_py_Utlsn'!V39</f>
        <v>2.8136</v>
      </c>
      <c r="AB39" s="561"/>
      <c r="AC39" s="561"/>
      <c r="AK39" s="917"/>
    </row>
    <row r="40" spans="1:37" s="11" customFormat="1" ht="15.75">
      <c r="A40" s="418">
        <v>29</v>
      </c>
      <c r="B40" s="423" t="s">
        <v>894</v>
      </c>
      <c r="C40" s="564">
        <v>1858.656</v>
      </c>
      <c r="D40" s="429">
        <v>28.32</v>
      </c>
      <c r="E40" s="570">
        <v>1589.266</v>
      </c>
      <c r="F40" s="566">
        <v>1602.35</v>
      </c>
      <c r="G40" s="567">
        <f t="shared" si="0"/>
        <v>15.236000000000104</v>
      </c>
      <c r="H40" s="918">
        <v>134.802</v>
      </c>
      <c r="I40" s="568">
        <v>5.22</v>
      </c>
      <c r="J40" s="568">
        <v>42.438</v>
      </c>
      <c r="K40" s="568">
        <v>47.658</v>
      </c>
      <c r="L40" s="569">
        <v>0</v>
      </c>
      <c r="N40" s="11">
        <f t="shared" si="1"/>
        <v>0.8487600000000001</v>
      </c>
      <c r="O40" s="11">
        <v>1589.266</v>
      </c>
      <c r="Q40" s="11">
        <v>1826.902</v>
      </c>
      <c r="S40" s="11">
        <v>2358.872</v>
      </c>
      <c r="T40" s="11">
        <v>1826.902</v>
      </c>
      <c r="W40" s="11">
        <f t="shared" si="2"/>
        <v>47.67798</v>
      </c>
      <c r="X40" s="11">
        <f t="shared" si="3"/>
        <v>48.52674</v>
      </c>
      <c r="Y40" s="11">
        <f>'T6_FG_py_Utlsn'!X40</f>
        <v>56.49247</v>
      </c>
      <c r="Z40" s="11">
        <f t="shared" si="4"/>
        <v>105.01920999999999</v>
      </c>
      <c r="AA40" s="11">
        <f>N40+'T6_FG_py_Utlsn'!V40</f>
        <v>1.9321000000000002</v>
      </c>
      <c r="AB40" s="561"/>
      <c r="AC40" s="561"/>
      <c r="AK40" s="917"/>
    </row>
    <row r="41" spans="1:37" s="11" customFormat="1" ht="15.75">
      <c r="A41" s="418">
        <v>30</v>
      </c>
      <c r="B41" s="423" t="s">
        <v>895</v>
      </c>
      <c r="C41" s="564">
        <v>2580.0559999999996</v>
      </c>
      <c r="D41" s="429">
        <v>29.75</v>
      </c>
      <c r="E41" s="570">
        <v>2750.6000000000004</v>
      </c>
      <c r="F41" s="566">
        <v>2769.656</v>
      </c>
      <c r="G41" s="567">
        <f t="shared" si="0"/>
        <v>10.694000000000415</v>
      </c>
      <c r="H41" s="918">
        <v>197.32</v>
      </c>
      <c r="I41" s="568">
        <v>6.3</v>
      </c>
      <c r="J41" s="568">
        <v>0</v>
      </c>
      <c r="K41" s="568">
        <v>6.3</v>
      </c>
      <c r="L41" s="569">
        <v>0</v>
      </c>
      <c r="N41" s="11">
        <f t="shared" si="1"/>
        <v>0</v>
      </c>
      <c r="O41" s="11">
        <v>2750.6000000000004</v>
      </c>
      <c r="Q41" s="11">
        <v>2614.333</v>
      </c>
      <c r="S41" s="11">
        <v>1541.327</v>
      </c>
      <c r="T41" s="11">
        <v>2614.333</v>
      </c>
      <c r="W41" s="11">
        <f t="shared" si="2"/>
        <v>82.51800000000001</v>
      </c>
      <c r="X41" s="11">
        <f t="shared" si="3"/>
        <v>82.51800000000001</v>
      </c>
      <c r="Y41" s="11">
        <f>'T6_FG_py_Utlsn'!X41</f>
        <v>95.40599999999999</v>
      </c>
      <c r="Z41" s="11">
        <f t="shared" si="4"/>
        <v>177.924</v>
      </c>
      <c r="AA41" s="11">
        <f>N41+'T6_FG_py_Utlsn'!V41</f>
        <v>0</v>
      </c>
      <c r="AB41" s="561"/>
      <c r="AC41" s="561"/>
      <c r="AK41" s="917"/>
    </row>
    <row r="42" spans="1:37" s="11" customFormat="1" ht="15.75">
      <c r="A42" s="418">
        <v>31</v>
      </c>
      <c r="B42" s="423" t="s">
        <v>896</v>
      </c>
      <c r="C42" s="564">
        <v>2957.2947499999996</v>
      </c>
      <c r="D42" s="429">
        <v>30.2</v>
      </c>
      <c r="E42" s="570">
        <v>2365.4</v>
      </c>
      <c r="F42" s="566">
        <v>2386.66</v>
      </c>
      <c r="G42" s="567">
        <f t="shared" si="0"/>
        <v>8.940000000000055</v>
      </c>
      <c r="H42" s="918">
        <v>206.71</v>
      </c>
      <c r="I42" s="568">
        <v>4.9562</v>
      </c>
      <c r="J42" s="568">
        <v>50.3</v>
      </c>
      <c r="K42" s="568">
        <v>55.2562</v>
      </c>
      <c r="L42" s="569">
        <v>0</v>
      </c>
      <c r="N42" s="11">
        <f t="shared" si="1"/>
        <v>1.006</v>
      </c>
      <c r="O42" s="11">
        <v>2365.4</v>
      </c>
      <c r="Q42" s="11">
        <v>2861.942</v>
      </c>
      <c r="S42" s="11">
        <v>53806.740000000005</v>
      </c>
      <c r="T42" s="11">
        <v>2861.942</v>
      </c>
      <c r="W42" s="11">
        <f t="shared" si="2"/>
        <v>70.962</v>
      </c>
      <c r="X42" s="11">
        <f t="shared" si="3"/>
        <v>71.968</v>
      </c>
      <c r="Y42" s="11">
        <f>'T6_FG_py_Utlsn'!X42</f>
        <v>102.938</v>
      </c>
      <c r="Z42" s="11">
        <f t="shared" si="4"/>
        <v>174.906</v>
      </c>
      <c r="AA42" s="11">
        <f>N42+'T6_FG_py_Utlsn'!V42</f>
        <v>2.466</v>
      </c>
      <c r="AB42" s="561"/>
      <c r="AC42" s="561"/>
      <c r="AK42" s="917"/>
    </row>
    <row r="43" spans="1:37" s="11" customFormat="1" ht="15.75">
      <c r="A43" s="418">
        <v>32</v>
      </c>
      <c r="B43" s="423" t="s">
        <v>897</v>
      </c>
      <c r="C43" s="564">
        <v>1734.9027499999997</v>
      </c>
      <c r="D43" s="429">
        <v>32.01</v>
      </c>
      <c r="E43" s="570">
        <v>1722.5990000000002</v>
      </c>
      <c r="F43" s="566">
        <v>1721.56</v>
      </c>
      <c r="G43" s="567">
        <f t="shared" si="0"/>
        <v>33.049000000000206</v>
      </c>
      <c r="H43" s="918">
        <v>203.812</v>
      </c>
      <c r="I43" s="568">
        <v>5.97</v>
      </c>
      <c r="J43" s="568">
        <v>45.274</v>
      </c>
      <c r="K43" s="568">
        <v>51.244</v>
      </c>
      <c r="L43" s="569">
        <v>0</v>
      </c>
      <c r="N43" s="11">
        <f t="shared" si="1"/>
        <v>0.9054800000000001</v>
      </c>
      <c r="O43" s="11">
        <v>1722.5990000000002</v>
      </c>
      <c r="Q43" s="11">
        <v>1794.814</v>
      </c>
      <c r="T43" s="11">
        <v>1794.814</v>
      </c>
      <c r="W43" s="11">
        <f t="shared" si="2"/>
        <v>51.67797</v>
      </c>
      <c r="X43" s="11">
        <f t="shared" si="3"/>
        <v>52.58345</v>
      </c>
      <c r="Y43" s="11">
        <f>'T6_FG_py_Utlsn'!X43</f>
        <v>62.27936</v>
      </c>
      <c r="Z43" s="11">
        <f t="shared" si="4"/>
        <v>114.86281</v>
      </c>
      <c r="AA43" s="11">
        <f>N43+'T6_FG_py_Utlsn'!V43</f>
        <v>1.9268800000000001</v>
      </c>
      <c r="AB43" s="561"/>
      <c r="AC43" s="561"/>
      <c r="AK43" s="917"/>
    </row>
    <row r="44" spans="1:38" ht="15.75">
      <c r="A44" s="418">
        <v>33</v>
      </c>
      <c r="B44" s="423" t="s">
        <v>898</v>
      </c>
      <c r="C44" s="564">
        <v>2433.776</v>
      </c>
      <c r="D44" s="431">
        <v>21.41</v>
      </c>
      <c r="E44" s="570">
        <v>2339.5339999999997</v>
      </c>
      <c r="F44" s="571">
        <v>2348.65</v>
      </c>
      <c r="G44" s="567">
        <f t="shared" si="0"/>
        <v>12.293999999999414</v>
      </c>
      <c r="H44" s="919">
        <v>204.058</v>
      </c>
      <c r="I44" s="572">
        <v>6.36</v>
      </c>
      <c r="J44" s="572">
        <v>54.796</v>
      </c>
      <c r="K44" s="572">
        <v>61.156</v>
      </c>
      <c r="L44" s="573">
        <v>0</v>
      </c>
      <c r="N44" s="11">
        <f t="shared" si="1"/>
        <v>1.09592</v>
      </c>
      <c r="O44" s="11">
        <v>2339.5339999999997</v>
      </c>
      <c r="P44" s="11"/>
      <c r="Q44" s="11">
        <v>2358.872</v>
      </c>
      <c r="T44" s="11">
        <v>2358.872</v>
      </c>
      <c r="W44" s="11">
        <f t="shared" si="2"/>
        <v>70.18601999999998</v>
      </c>
      <c r="X44" s="11">
        <f t="shared" si="3"/>
        <v>71.28193999999999</v>
      </c>
      <c r="Y44" s="11">
        <f>'T6_FG_py_Utlsn'!X44</f>
        <v>91.33973999999999</v>
      </c>
      <c r="Z44" s="11">
        <f t="shared" si="4"/>
        <v>162.62167999999997</v>
      </c>
      <c r="AA44" s="11">
        <f>N44+'T6_FG_py_Utlsn'!V44</f>
        <v>2.4583399999999997</v>
      </c>
      <c r="AB44" s="561"/>
      <c r="AC44" s="561"/>
      <c r="AD44" s="11"/>
      <c r="AE44" s="11"/>
      <c r="AF44" s="11"/>
      <c r="AG44" s="11"/>
      <c r="AH44" s="11"/>
      <c r="AI44" s="11"/>
      <c r="AJ44" s="11"/>
      <c r="AK44" s="917"/>
      <c r="AL44" s="11"/>
    </row>
    <row r="45" spans="1:38" ht="15.75">
      <c r="A45" s="418">
        <v>34</v>
      </c>
      <c r="B45" s="423" t="s">
        <v>899</v>
      </c>
      <c r="C45" s="564">
        <v>1651.1535</v>
      </c>
      <c r="D45" s="431">
        <v>0</v>
      </c>
      <c r="E45" s="570">
        <v>1446.5100000000002</v>
      </c>
      <c r="F45" s="571">
        <v>1431.65</v>
      </c>
      <c r="G45" s="567">
        <f t="shared" si="0"/>
        <v>14.860000000000127</v>
      </c>
      <c r="H45" s="919">
        <v>107.469</v>
      </c>
      <c r="I45" s="572">
        <v>5.66</v>
      </c>
      <c r="J45" s="572">
        <v>33.833</v>
      </c>
      <c r="K45" s="572">
        <v>39.492999999999995</v>
      </c>
      <c r="L45" s="573">
        <v>0</v>
      </c>
      <c r="N45" s="11">
        <f t="shared" si="1"/>
        <v>0.6766599999999999</v>
      </c>
      <c r="O45" s="11">
        <v>1446.5100000000002</v>
      </c>
      <c r="P45" s="11"/>
      <c r="Q45" s="11">
        <v>1541.327</v>
      </c>
      <c r="T45" s="11">
        <v>1541.327</v>
      </c>
      <c r="W45" s="11">
        <f t="shared" si="2"/>
        <v>43.395300000000006</v>
      </c>
      <c r="X45" s="11">
        <f t="shared" si="3"/>
        <v>44.071960000000004</v>
      </c>
      <c r="Y45" s="11">
        <f>'T6_FG_py_Utlsn'!X45</f>
        <v>60.17756000000001</v>
      </c>
      <c r="Z45" s="11">
        <f t="shared" si="4"/>
        <v>104.24952000000002</v>
      </c>
      <c r="AA45" s="11">
        <f>N45+'T6_FG_py_Utlsn'!V45</f>
        <v>1.7342999999999997</v>
      </c>
      <c r="AB45" s="561"/>
      <c r="AC45" s="561"/>
      <c r="AD45" s="11"/>
      <c r="AE45" s="11"/>
      <c r="AF45" s="11"/>
      <c r="AG45" s="11"/>
      <c r="AH45" s="11"/>
      <c r="AI45" s="11"/>
      <c r="AJ45" s="11"/>
      <c r="AK45" s="917"/>
      <c r="AL45" s="11"/>
    </row>
    <row r="46" spans="1:38" ht="15.75">
      <c r="A46" s="1064" t="s">
        <v>900</v>
      </c>
      <c r="B46" s="1065"/>
      <c r="C46" s="574">
        <v>54918.85989999999</v>
      </c>
      <c r="D46" s="574">
        <v>659.1852</v>
      </c>
      <c r="E46" s="574">
        <f>SUM(E12:E45)</f>
        <v>51925.0869</v>
      </c>
      <c r="F46" s="575">
        <f>SUM(F12:F45)</f>
        <v>52217.057966112</v>
      </c>
      <c r="G46" s="576">
        <f t="shared" si="0"/>
        <v>367.21413388800283</v>
      </c>
      <c r="H46" s="920">
        <v>3983.7050000000004</v>
      </c>
      <c r="I46" s="577">
        <v>211.29520000000002</v>
      </c>
      <c r="J46" s="577">
        <v>1005.226</v>
      </c>
      <c r="K46" s="577">
        <v>1216.5212</v>
      </c>
      <c r="L46" s="578">
        <v>0</v>
      </c>
      <c r="N46" s="11">
        <f t="shared" si="1"/>
        <v>20.10452</v>
      </c>
      <c r="O46" s="11">
        <v>51925.085999999996</v>
      </c>
      <c r="P46" s="11"/>
      <c r="Q46" s="11">
        <v>53806.740000000005</v>
      </c>
      <c r="W46" s="11">
        <f t="shared" si="2"/>
        <v>1557.752607</v>
      </c>
      <c r="X46" s="11">
        <f t="shared" si="3"/>
        <v>1577.857127</v>
      </c>
      <c r="Y46" s="11">
        <f>'T6_FG_py_Utlsn'!X46</f>
        <v>1770.5011599999996</v>
      </c>
      <c r="Z46" s="11">
        <f t="shared" si="4"/>
        <v>3348.3582869999996</v>
      </c>
      <c r="AA46" s="11">
        <f>N46+'T6_FG_py_Utlsn'!V46</f>
        <v>41.89884000000001</v>
      </c>
      <c r="AB46" s="561"/>
      <c r="AC46" s="561"/>
      <c r="AD46" s="11"/>
      <c r="AE46" s="11"/>
      <c r="AF46" s="11"/>
      <c r="AG46" s="11"/>
      <c r="AH46" s="11"/>
      <c r="AI46" s="11"/>
      <c r="AJ46" s="11"/>
      <c r="AK46" s="917"/>
      <c r="AL46" s="11"/>
    </row>
    <row r="47" spans="1:12" ht="15">
      <c r="A47" s="427" t="s">
        <v>754</v>
      </c>
      <c r="B47" s="420"/>
      <c r="C47" s="420"/>
      <c r="D47" s="420"/>
      <c r="E47" s="420"/>
      <c r="F47" s="420"/>
      <c r="G47" s="420"/>
      <c r="H47" s="420"/>
      <c r="I47" s="420"/>
      <c r="J47" s="420"/>
      <c r="K47" s="420"/>
      <c r="L47" s="420"/>
    </row>
    <row r="48" spans="1:12" ht="15.75" customHeight="1">
      <c r="A48" s="11"/>
      <c r="B48" s="11"/>
      <c r="C48" s="561"/>
      <c r="D48" s="11"/>
      <c r="E48" s="11"/>
      <c r="F48" s="11"/>
      <c r="G48" s="11"/>
      <c r="H48" s="11"/>
      <c r="I48" s="11"/>
      <c r="J48" s="11"/>
      <c r="K48" s="11"/>
      <c r="L48" s="11"/>
    </row>
    <row r="49" spans="1:12" ht="15.75" customHeight="1">
      <c r="A49" s="11"/>
      <c r="B49" s="11"/>
      <c r="C49" s="11"/>
      <c r="D49" s="11"/>
      <c r="E49" s="11"/>
      <c r="F49" s="11"/>
      <c r="G49" s="11"/>
      <c r="H49" s="11"/>
      <c r="I49" s="11"/>
      <c r="J49" s="11"/>
      <c r="K49" s="11"/>
      <c r="L49" s="11"/>
    </row>
    <row r="50" spans="1:12" ht="18.75" customHeight="1">
      <c r="A50" s="1079" t="s">
        <v>12</v>
      </c>
      <c r="B50" s="1079"/>
      <c r="C50" s="1079"/>
      <c r="D50" s="1079"/>
      <c r="E50" s="1079"/>
      <c r="F50" s="1079"/>
      <c r="G50" s="1079"/>
      <c r="H50" s="1079"/>
      <c r="I50" s="1079"/>
      <c r="J50" s="1079"/>
      <c r="K50" s="1079"/>
      <c r="L50" s="1079"/>
    </row>
    <row r="51" spans="1:12" ht="15.75">
      <c r="A51" s="1079" t="s">
        <v>13</v>
      </c>
      <c r="B51" s="1079"/>
      <c r="C51" s="1079"/>
      <c r="D51" s="1079"/>
      <c r="E51" s="1079"/>
      <c r="F51" s="1079"/>
      <c r="G51" s="1079"/>
      <c r="H51" s="1079"/>
      <c r="I51" s="1079"/>
      <c r="J51" s="1079"/>
      <c r="K51" s="1079"/>
      <c r="L51" s="1079"/>
    </row>
    <row r="52" spans="1:12" ht="15.75">
      <c r="A52" s="1079" t="s">
        <v>19</v>
      </c>
      <c r="B52" s="1079"/>
      <c r="C52" s="1079"/>
      <c r="D52" s="1079"/>
      <c r="E52" s="1079"/>
      <c r="F52" s="1079"/>
      <c r="G52" s="1079"/>
      <c r="H52" s="1079"/>
      <c r="I52" s="1079"/>
      <c r="J52" s="1079"/>
      <c r="K52" s="1079"/>
      <c r="L52" s="1079"/>
    </row>
    <row r="53" spans="1:13" ht="15.75">
      <c r="A53" s="12" t="s">
        <v>1121</v>
      </c>
      <c r="B53" s="11"/>
      <c r="C53" s="11"/>
      <c r="D53" s="11"/>
      <c r="E53" s="11"/>
      <c r="F53" s="11"/>
      <c r="J53" s="1069" t="s">
        <v>83</v>
      </c>
      <c r="K53" s="1069"/>
      <c r="L53" s="1069"/>
      <c r="M53" s="1069"/>
    </row>
    <row r="54" spans="1:7" ht="15.75">
      <c r="A54" s="11"/>
      <c r="G54" s="562"/>
    </row>
    <row r="55" spans="1:12" ht="15">
      <c r="A55" s="1078"/>
      <c r="B55" s="1078"/>
      <c r="C55" s="1078"/>
      <c r="D55" s="1078"/>
      <c r="E55" s="1078"/>
      <c r="F55" s="1078"/>
      <c r="G55" s="1078"/>
      <c r="H55" s="1078"/>
      <c r="I55" s="1078"/>
      <c r="J55" s="1078"/>
      <c r="K55" s="1078"/>
      <c r="L55" s="1078"/>
    </row>
  </sheetData>
  <sheetProtection/>
  <mergeCells count="17">
    <mergeCell ref="A52:L52"/>
    <mergeCell ref="A55:L55"/>
    <mergeCell ref="A9:A10"/>
    <mergeCell ref="B9:B10"/>
    <mergeCell ref="C9:G9"/>
    <mergeCell ref="H9:L9"/>
    <mergeCell ref="A50:L50"/>
    <mergeCell ref="A51:L51"/>
    <mergeCell ref="J53:M53"/>
    <mergeCell ref="A46:B46"/>
    <mergeCell ref="I8:L8"/>
    <mergeCell ref="F7:L7"/>
    <mergeCell ref="A7:B7"/>
    <mergeCell ref="L1:N1"/>
    <mergeCell ref="A2:L2"/>
    <mergeCell ref="A3:L3"/>
    <mergeCell ref="A5:L5"/>
  </mergeCells>
  <printOptions horizontalCentered="1"/>
  <pageMargins left="0.7086614173228347" right="0.7086614173228347" top="0.2362204724409449" bottom="0" header="0.16" footer="0.16"/>
  <pageSetup fitToHeight="1" fitToWidth="1" horizontalDpi="600" verticalDpi="600" orientation="landscape" paperSize="9" scale="64" r:id="rId1"/>
  <rowBreaks count="1" manualBreakCount="1">
    <brk id="54" max="255" man="1"/>
  </rowBreaks>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P55"/>
  <sheetViews>
    <sheetView zoomScale="90" zoomScaleNormal="90" zoomScaleSheetLayoutView="70" zoomScalePageLayoutView="0" workbookViewId="0" topLeftCell="A1">
      <pane xSplit="2" ySplit="12" topLeftCell="C43" activePane="bottomRight" state="frozen"/>
      <selection pane="topLeft" activeCell="A1" sqref="A1"/>
      <selection pane="topRight" activeCell="C1" sqref="C1"/>
      <selection pane="bottomLeft" activeCell="A13" sqref="A13"/>
      <selection pane="bottomRight" activeCell="F50" sqref="F50"/>
    </sheetView>
  </sheetViews>
  <sheetFormatPr defaultColWidth="9.140625" defaultRowHeight="12.75"/>
  <cols>
    <col min="1" max="1" width="5.7109375" style="583" customWidth="1"/>
    <col min="2" max="2" width="25.140625" style="583" customWidth="1"/>
    <col min="3" max="3" width="17.57421875" style="583" customWidth="1"/>
    <col min="4" max="4" width="13.140625" style="583" customWidth="1"/>
    <col min="5" max="5" width="15.7109375" style="583" customWidth="1"/>
    <col min="6" max="6" width="14.8515625" style="583" customWidth="1"/>
    <col min="7" max="7" width="13.140625" style="583" customWidth="1"/>
    <col min="8" max="8" width="12.7109375" style="583" customWidth="1"/>
    <col min="9" max="9" width="12.140625" style="583" customWidth="1"/>
    <col min="10" max="10" width="12.140625" style="584" customWidth="1"/>
    <col min="11" max="11" width="16.57421875" style="583" customWidth="1"/>
    <col min="12" max="12" width="13.140625" style="583" customWidth="1"/>
    <col min="13" max="13" width="12.7109375" style="583" customWidth="1"/>
    <col min="14" max="14" width="9.140625" style="583" customWidth="1"/>
    <col min="15" max="15" width="9.7109375" style="583" customWidth="1"/>
    <col min="16" max="16" width="9.140625" style="583" customWidth="1"/>
    <col min="17" max="16384" width="9.140625" style="583" customWidth="1"/>
  </cols>
  <sheetData>
    <row r="1" spans="11:13" ht="15">
      <c r="K1" s="1103" t="s">
        <v>213</v>
      </c>
      <c r="L1" s="1103"/>
      <c r="M1" s="1103"/>
    </row>
    <row r="2" ht="12.75" customHeight="1"/>
    <row r="3" spans="2:11" ht="15.75">
      <c r="B3" s="1061" t="s">
        <v>0</v>
      </c>
      <c r="C3" s="1061"/>
      <c r="D3" s="1061"/>
      <c r="E3" s="1061"/>
      <c r="F3" s="1061"/>
      <c r="G3" s="1061"/>
      <c r="H3" s="1061"/>
      <c r="I3" s="1061"/>
      <c r="J3" s="1061"/>
      <c r="K3" s="1061"/>
    </row>
    <row r="4" spans="2:11" ht="15.75">
      <c r="B4" s="1061" t="s">
        <v>656</v>
      </c>
      <c r="C4" s="1061"/>
      <c r="D4" s="1061"/>
      <c r="E4" s="1061"/>
      <c r="F4" s="1061"/>
      <c r="G4" s="1061"/>
      <c r="H4" s="1061"/>
      <c r="I4" s="1061"/>
      <c r="J4" s="1061"/>
      <c r="K4" s="1061"/>
    </row>
    <row r="5" ht="10.5" customHeight="1"/>
    <row r="6" spans="1:11" ht="15.75">
      <c r="A6" s="167" t="s">
        <v>676</v>
      </c>
      <c r="B6" s="167"/>
      <c r="C6" s="167"/>
      <c r="D6" s="167"/>
      <c r="E6" s="167"/>
      <c r="F6" s="167"/>
      <c r="G6" s="167"/>
      <c r="H6" s="167"/>
      <c r="I6" s="167"/>
      <c r="J6" s="176"/>
      <c r="K6" s="167"/>
    </row>
    <row r="7" spans="2:13" ht="15.75">
      <c r="B7" s="99"/>
      <c r="C7" s="99"/>
      <c r="D7" s="99"/>
      <c r="E7" s="99"/>
      <c r="F7" s="99"/>
      <c r="G7" s="99"/>
      <c r="H7" s="99"/>
      <c r="L7" s="1121" t="s">
        <v>192</v>
      </c>
      <c r="M7" s="1121"/>
    </row>
    <row r="8" spans="3:13" ht="15.75">
      <c r="C8" s="99"/>
      <c r="D8" s="99"/>
      <c r="E8" s="99"/>
      <c r="F8" s="99"/>
      <c r="G8" s="1063" t="s">
        <v>828</v>
      </c>
      <c r="H8" s="1063"/>
      <c r="I8" s="1063"/>
      <c r="J8" s="1063"/>
      <c r="K8" s="1063"/>
      <c r="L8" s="1063"/>
      <c r="M8" s="1063"/>
    </row>
    <row r="9" spans="1:13" ht="15">
      <c r="A9" s="1122" t="s">
        <v>24</v>
      </c>
      <c r="B9" s="1117" t="s">
        <v>3</v>
      </c>
      <c r="C9" s="1117" t="s">
        <v>677</v>
      </c>
      <c r="D9" s="1117" t="s">
        <v>675</v>
      </c>
      <c r="E9" s="1117" t="s">
        <v>228</v>
      </c>
      <c r="F9" s="1117" t="s">
        <v>227</v>
      </c>
      <c r="G9" s="1117"/>
      <c r="H9" s="1117" t="s">
        <v>189</v>
      </c>
      <c r="I9" s="1117"/>
      <c r="J9" s="1118" t="s">
        <v>448</v>
      </c>
      <c r="K9" s="1117" t="s">
        <v>191</v>
      </c>
      <c r="L9" s="1117" t="s">
        <v>424</v>
      </c>
      <c r="M9" s="1117" t="s">
        <v>248</v>
      </c>
    </row>
    <row r="10" spans="1:13" ht="15">
      <c r="A10" s="1123"/>
      <c r="B10" s="1117"/>
      <c r="C10" s="1117"/>
      <c r="D10" s="1117"/>
      <c r="E10" s="1117"/>
      <c r="F10" s="1117"/>
      <c r="G10" s="1117"/>
      <c r="H10" s="1117"/>
      <c r="I10" s="1117"/>
      <c r="J10" s="1119"/>
      <c r="K10" s="1117"/>
      <c r="L10" s="1117"/>
      <c r="M10" s="1117"/>
    </row>
    <row r="11" spans="1:13" ht="31.5">
      <c r="A11" s="1124"/>
      <c r="B11" s="1117"/>
      <c r="C11" s="1117"/>
      <c r="D11" s="1117"/>
      <c r="E11" s="1117"/>
      <c r="F11" s="585" t="s">
        <v>190</v>
      </c>
      <c r="G11" s="585" t="s">
        <v>249</v>
      </c>
      <c r="H11" s="585" t="s">
        <v>190</v>
      </c>
      <c r="I11" s="585" t="s">
        <v>249</v>
      </c>
      <c r="J11" s="1120"/>
      <c r="K11" s="1117"/>
      <c r="L11" s="1117"/>
      <c r="M11" s="1117"/>
    </row>
    <row r="12" spans="1:13" s="98" customFormat="1" ht="12.75">
      <c r="A12" s="100">
        <v>1</v>
      </c>
      <c r="B12" s="100">
        <v>2</v>
      </c>
      <c r="C12" s="100">
        <v>3</v>
      </c>
      <c r="D12" s="100">
        <v>4</v>
      </c>
      <c r="E12" s="100">
        <v>5</v>
      </c>
      <c r="F12" s="100">
        <v>6</v>
      </c>
      <c r="G12" s="100">
        <v>7</v>
      </c>
      <c r="H12" s="100">
        <v>8</v>
      </c>
      <c r="I12" s="100">
        <v>9</v>
      </c>
      <c r="J12" s="177"/>
      <c r="K12" s="100">
        <v>10</v>
      </c>
      <c r="L12" s="111">
        <v>11</v>
      </c>
      <c r="M12" s="111">
        <v>12</v>
      </c>
    </row>
    <row r="13" spans="1:14" ht="15.75">
      <c r="A13" s="418">
        <v>1</v>
      </c>
      <c r="B13" s="423" t="s">
        <v>866</v>
      </c>
      <c r="C13" s="579">
        <v>80.16889810447299</v>
      </c>
      <c r="D13" s="579">
        <v>16.42</v>
      </c>
      <c r="E13" s="580">
        <v>63.748898104472985</v>
      </c>
      <c r="F13" s="579">
        <v>2091.0826599999996</v>
      </c>
      <c r="G13" s="579">
        <v>62.166189799999984</v>
      </c>
      <c r="H13" s="579">
        <v>2145.221666666667</v>
      </c>
      <c r="I13" s="579">
        <v>62.2622698</v>
      </c>
      <c r="J13" s="579">
        <v>0</v>
      </c>
      <c r="K13" s="579">
        <f>D13+E13-I13</f>
        <v>17.90662830447299</v>
      </c>
      <c r="L13" s="581" t="s">
        <v>939</v>
      </c>
      <c r="M13" s="581" t="s">
        <v>939</v>
      </c>
      <c r="N13" s="586"/>
    </row>
    <row r="14" spans="1:14" ht="15.75">
      <c r="A14" s="418">
        <v>2</v>
      </c>
      <c r="B14" s="423" t="s">
        <v>867</v>
      </c>
      <c r="C14" s="579">
        <v>102.27956060900951</v>
      </c>
      <c r="D14" s="579">
        <v>13.21</v>
      </c>
      <c r="E14" s="580">
        <v>89.0695606090095</v>
      </c>
      <c r="F14" s="579">
        <v>2621.0137839999998</v>
      </c>
      <c r="G14" s="579">
        <v>77.78093351999999</v>
      </c>
      <c r="H14" s="579">
        <v>2682.127333333334</v>
      </c>
      <c r="I14" s="579">
        <v>77.68485352</v>
      </c>
      <c r="J14" s="579">
        <v>0</v>
      </c>
      <c r="K14" s="579">
        <f aca="true" t="shared" si="0" ref="K14:K47">D14+E14-I14</f>
        <v>24.594707089009503</v>
      </c>
      <c r="L14" s="581" t="s">
        <v>939</v>
      </c>
      <c r="M14" s="581" t="s">
        <v>939</v>
      </c>
      <c r="N14" s="586"/>
    </row>
    <row r="15" spans="1:14" ht="15.75">
      <c r="A15" s="418">
        <v>3</v>
      </c>
      <c r="B15" s="423" t="s">
        <v>868</v>
      </c>
      <c r="C15" s="579">
        <v>119.541950952225</v>
      </c>
      <c r="D15" s="579">
        <v>18.42</v>
      </c>
      <c r="E15" s="580">
        <v>101.12195095222499</v>
      </c>
      <c r="F15" s="579">
        <v>3603.3207</v>
      </c>
      <c r="G15" s="579">
        <v>107.256201</v>
      </c>
      <c r="H15" s="579">
        <v>3951.642</v>
      </c>
      <c r="I15" s="579">
        <v>107.25620099999999</v>
      </c>
      <c r="J15" s="579">
        <v>0</v>
      </c>
      <c r="K15" s="579">
        <f t="shared" si="0"/>
        <v>12.285749952225004</v>
      </c>
      <c r="L15" s="581" t="s">
        <v>939</v>
      </c>
      <c r="M15" s="581" t="s">
        <v>939</v>
      </c>
      <c r="N15" s="586"/>
    </row>
    <row r="16" spans="1:14" ht="15.75">
      <c r="A16" s="418">
        <v>4</v>
      </c>
      <c r="B16" s="423" t="s">
        <v>869</v>
      </c>
      <c r="C16" s="579">
        <v>119.3469726970925</v>
      </c>
      <c r="D16" s="579">
        <v>15.11</v>
      </c>
      <c r="E16" s="580">
        <v>104.2369726970925</v>
      </c>
      <c r="F16" s="579">
        <v>3687.4544</v>
      </c>
      <c r="G16" s="579">
        <v>109.802132</v>
      </c>
      <c r="H16" s="579">
        <v>3964.1330000000003</v>
      </c>
      <c r="I16" s="579">
        <v>109.802132</v>
      </c>
      <c r="J16" s="579">
        <v>0</v>
      </c>
      <c r="K16" s="579">
        <f t="shared" si="0"/>
        <v>9.544840697092496</v>
      </c>
      <c r="L16" s="581" t="s">
        <v>939</v>
      </c>
      <c r="M16" s="581" t="s">
        <v>939</v>
      </c>
      <c r="N16" s="586"/>
    </row>
    <row r="17" spans="1:14" ht="15.75">
      <c r="A17" s="418">
        <v>5</v>
      </c>
      <c r="B17" s="423" t="s">
        <v>870</v>
      </c>
      <c r="C17" s="579">
        <v>105.163614539715</v>
      </c>
      <c r="D17" s="579">
        <v>18.03</v>
      </c>
      <c r="E17" s="580">
        <v>87.133614539715</v>
      </c>
      <c r="F17" s="579">
        <v>3221.1001000000006</v>
      </c>
      <c r="G17" s="579">
        <v>95.81000300000001</v>
      </c>
      <c r="H17" s="579">
        <v>3325</v>
      </c>
      <c r="I17" s="579">
        <v>95.810003</v>
      </c>
      <c r="J17" s="579">
        <v>0</v>
      </c>
      <c r="K17" s="579">
        <f t="shared" si="0"/>
        <v>9.353611539715004</v>
      </c>
      <c r="L17" s="581" t="s">
        <v>939</v>
      </c>
      <c r="M17" s="581" t="s">
        <v>939</v>
      </c>
      <c r="N17" s="586"/>
    </row>
    <row r="18" spans="1:14" ht="15.75">
      <c r="A18" s="418">
        <v>6</v>
      </c>
      <c r="B18" s="423" t="s">
        <v>871</v>
      </c>
      <c r="C18" s="579">
        <v>60.10106124567349</v>
      </c>
      <c r="D18" s="579">
        <v>19.1</v>
      </c>
      <c r="E18" s="580">
        <v>41.00106124567349</v>
      </c>
      <c r="F18" s="579">
        <v>1556.2307</v>
      </c>
      <c r="G18" s="579">
        <v>46.34631100000001</v>
      </c>
      <c r="H18" s="579">
        <v>1662.624</v>
      </c>
      <c r="I18" s="579">
        <v>46.34631100000001</v>
      </c>
      <c r="J18" s="579">
        <v>0</v>
      </c>
      <c r="K18" s="579">
        <f t="shared" si="0"/>
        <v>13.754750245673485</v>
      </c>
      <c r="L18" s="581" t="s">
        <v>939</v>
      </c>
      <c r="M18" s="581" t="s">
        <v>939</v>
      </c>
      <c r="N18" s="586"/>
    </row>
    <row r="19" spans="1:14" ht="15.75">
      <c r="A19" s="418">
        <v>7</v>
      </c>
      <c r="B19" s="423" t="s">
        <v>872</v>
      </c>
      <c r="C19" s="579">
        <v>66.48419523797</v>
      </c>
      <c r="D19" s="579">
        <v>20.15</v>
      </c>
      <c r="E19" s="580">
        <v>46.33419523797</v>
      </c>
      <c r="F19" s="579">
        <v>1622.7974</v>
      </c>
      <c r="G19" s="579">
        <v>48.227922</v>
      </c>
      <c r="H19" s="579">
        <v>1755.571</v>
      </c>
      <c r="I19" s="579">
        <v>48.227922</v>
      </c>
      <c r="J19" s="579">
        <v>0</v>
      </c>
      <c r="K19" s="579">
        <f t="shared" si="0"/>
        <v>18.25627323797</v>
      </c>
      <c r="L19" s="581" t="s">
        <v>939</v>
      </c>
      <c r="M19" s="581" t="s">
        <v>939</v>
      </c>
      <c r="N19" s="586"/>
    </row>
    <row r="20" spans="1:14" ht="15.75">
      <c r="A20" s="418">
        <v>8</v>
      </c>
      <c r="B20" s="423" t="s">
        <v>873</v>
      </c>
      <c r="C20" s="579">
        <v>76.74587845724</v>
      </c>
      <c r="D20" s="579">
        <v>16.022</v>
      </c>
      <c r="E20" s="580">
        <v>60.723878457240005</v>
      </c>
      <c r="F20" s="579">
        <v>2403.866</v>
      </c>
      <c r="G20" s="579">
        <v>71.52378</v>
      </c>
      <c r="H20" s="579">
        <v>2567.3419999999996</v>
      </c>
      <c r="I20" s="579">
        <v>71.52377999999999</v>
      </c>
      <c r="J20" s="579">
        <v>0</v>
      </c>
      <c r="K20" s="579">
        <f t="shared" si="0"/>
        <v>5.222098457240008</v>
      </c>
      <c r="L20" s="581" t="s">
        <v>939</v>
      </c>
      <c r="M20" s="581" t="s">
        <v>939</v>
      </c>
      <c r="N20" s="586"/>
    </row>
    <row r="21" spans="1:14" ht="15.75">
      <c r="A21" s="418">
        <v>9</v>
      </c>
      <c r="B21" s="423" t="s">
        <v>874</v>
      </c>
      <c r="C21" s="579">
        <v>74.42528590495249</v>
      </c>
      <c r="D21" s="579">
        <v>16.73</v>
      </c>
      <c r="E21" s="580">
        <v>57.69528590495249</v>
      </c>
      <c r="F21" s="579">
        <v>2231.9480000000003</v>
      </c>
      <c r="G21" s="579">
        <v>66.16714</v>
      </c>
      <c r="H21" s="579">
        <v>2476.288</v>
      </c>
      <c r="I21" s="579">
        <v>66.16713999999999</v>
      </c>
      <c r="J21" s="579">
        <v>0</v>
      </c>
      <c r="K21" s="579">
        <f t="shared" si="0"/>
        <v>8.2581459049525</v>
      </c>
      <c r="L21" s="581" t="s">
        <v>939</v>
      </c>
      <c r="M21" s="581" t="s">
        <v>939</v>
      </c>
      <c r="N21" s="586"/>
    </row>
    <row r="22" spans="1:14" ht="15.75">
      <c r="A22" s="418">
        <v>10</v>
      </c>
      <c r="B22" s="423" t="s">
        <v>875</v>
      </c>
      <c r="C22" s="579">
        <v>97.02991333196498</v>
      </c>
      <c r="D22" s="579">
        <v>18.202</v>
      </c>
      <c r="E22" s="580">
        <v>78.82791333196498</v>
      </c>
      <c r="F22" s="579">
        <v>2666.0586000000003</v>
      </c>
      <c r="G22" s="579">
        <v>79.401938</v>
      </c>
      <c r="H22" s="579">
        <v>2771.7676666666666</v>
      </c>
      <c r="I22" s="579">
        <v>79.284568</v>
      </c>
      <c r="J22" s="579">
        <v>0</v>
      </c>
      <c r="K22" s="579">
        <f t="shared" si="0"/>
        <v>17.745345331964984</v>
      </c>
      <c r="L22" s="581" t="s">
        <v>939</v>
      </c>
      <c r="M22" s="581" t="s">
        <v>939</v>
      </c>
      <c r="N22" s="586"/>
    </row>
    <row r="23" spans="1:14" ht="15.75">
      <c r="A23" s="418">
        <v>11</v>
      </c>
      <c r="B23" s="423" t="s">
        <v>876</v>
      </c>
      <c r="C23" s="579">
        <v>68.043618909155</v>
      </c>
      <c r="D23" s="579">
        <v>16.112</v>
      </c>
      <c r="E23" s="580">
        <v>51.931618909155</v>
      </c>
      <c r="F23" s="579">
        <v>1869.6214</v>
      </c>
      <c r="G23" s="579">
        <v>55.576812</v>
      </c>
      <c r="H23" s="579">
        <v>2100.648333333333</v>
      </c>
      <c r="I23" s="579">
        <v>55.69418199999999</v>
      </c>
      <c r="J23" s="579">
        <v>0</v>
      </c>
      <c r="K23" s="579">
        <f t="shared" si="0"/>
        <v>12.34943690915501</v>
      </c>
      <c r="L23" s="581" t="s">
        <v>939</v>
      </c>
      <c r="M23" s="581" t="s">
        <v>939</v>
      </c>
      <c r="N23" s="586"/>
    </row>
    <row r="24" spans="1:14" ht="15.75">
      <c r="A24" s="418">
        <v>12</v>
      </c>
      <c r="B24" s="423" t="s">
        <v>877</v>
      </c>
      <c r="C24" s="579">
        <v>163.3583495102125</v>
      </c>
      <c r="D24" s="579">
        <v>24.34</v>
      </c>
      <c r="E24" s="580">
        <v>139.0183495102125</v>
      </c>
      <c r="F24" s="579">
        <v>4364.514099999999</v>
      </c>
      <c r="G24" s="579">
        <v>130.24746299999998</v>
      </c>
      <c r="H24" s="579">
        <v>4645.051</v>
      </c>
      <c r="I24" s="579">
        <v>130.247463</v>
      </c>
      <c r="J24" s="579">
        <v>0</v>
      </c>
      <c r="K24" s="579">
        <f t="shared" si="0"/>
        <v>33.11088651021248</v>
      </c>
      <c r="L24" s="581" t="s">
        <v>939</v>
      </c>
      <c r="M24" s="581" t="s">
        <v>939</v>
      </c>
      <c r="N24" s="586"/>
    </row>
    <row r="25" spans="1:14" ht="15.75">
      <c r="A25" s="418">
        <v>13</v>
      </c>
      <c r="B25" s="423" t="s">
        <v>878</v>
      </c>
      <c r="C25" s="579">
        <v>84.0758111816575</v>
      </c>
      <c r="D25" s="579">
        <v>10.03</v>
      </c>
      <c r="E25" s="580">
        <v>74.0458111816575</v>
      </c>
      <c r="F25" s="579">
        <v>2662.20055</v>
      </c>
      <c r="G25" s="579">
        <v>79.26797649999999</v>
      </c>
      <c r="H25" s="579">
        <v>2848.65</v>
      </c>
      <c r="I25" s="579">
        <v>79.26797649999999</v>
      </c>
      <c r="J25" s="579">
        <v>0</v>
      </c>
      <c r="K25" s="579">
        <f t="shared" si="0"/>
        <v>4.807834681657511</v>
      </c>
      <c r="L25" s="581" t="s">
        <v>939</v>
      </c>
      <c r="M25" s="581" t="s">
        <v>939</v>
      </c>
      <c r="N25" s="586"/>
    </row>
    <row r="26" spans="1:14" ht="15.75">
      <c r="A26" s="418">
        <v>14</v>
      </c>
      <c r="B26" s="423" t="s">
        <v>879</v>
      </c>
      <c r="C26" s="579">
        <v>60.05496022846499</v>
      </c>
      <c r="D26" s="579">
        <v>11.37</v>
      </c>
      <c r="E26" s="580">
        <v>48.684960228464995</v>
      </c>
      <c r="F26" s="579">
        <v>1305.1317</v>
      </c>
      <c r="G26" s="579">
        <v>38.853950999999995</v>
      </c>
      <c r="H26" s="579">
        <v>1410.6000000000001</v>
      </c>
      <c r="I26" s="579">
        <v>38.853951</v>
      </c>
      <c r="J26" s="579">
        <v>0</v>
      </c>
      <c r="K26" s="579">
        <f t="shared" si="0"/>
        <v>21.20100922846499</v>
      </c>
      <c r="L26" s="581" t="s">
        <v>939</v>
      </c>
      <c r="M26" s="581" t="s">
        <v>939</v>
      </c>
      <c r="N26" s="586"/>
    </row>
    <row r="27" spans="1:14" ht="15.75">
      <c r="A27" s="418">
        <v>15</v>
      </c>
      <c r="B27" s="423" t="s">
        <v>880</v>
      </c>
      <c r="C27" s="579">
        <v>36.145882657245</v>
      </c>
      <c r="D27" s="579">
        <v>14.52</v>
      </c>
      <c r="E27" s="580">
        <v>21.625882657245</v>
      </c>
      <c r="F27" s="579">
        <v>634.385</v>
      </c>
      <c r="G27" s="579">
        <v>19.03155</v>
      </c>
      <c r="H27" s="579">
        <v>566.803</v>
      </c>
      <c r="I27" s="579">
        <v>16.64955</v>
      </c>
      <c r="J27" s="579">
        <v>2.382</v>
      </c>
      <c r="K27" s="579">
        <f t="shared" si="0"/>
        <v>19.496332657244995</v>
      </c>
      <c r="L27" s="581" t="s">
        <v>939</v>
      </c>
      <c r="M27" s="581" t="s">
        <v>939</v>
      </c>
      <c r="N27" s="586"/>
    </row>
    <row r="28" spans="1:14" ht="15.75">
      <c r="A28" s="418">
        <v>16</v>
      </c>
      <c r="B28" s="423" t="s">
        <v>881</v>
      </c>
      <c r="C28" s="579">
        <v>84.975449274945</v>
      </c>
      <c r="D28" s="579">
        <v>9.99</v>
      </c>
      <c r="E28" s="580">
        <v>74.98544927494501</v>
      </c>
      <c r="F28" s="579">
        <v>2603.65665</v>
      </c>
      <c r="G28" s="579">
        <v>77.8996995</v>
      </c>
      <c r="H28" s="579">
        <v>2740.735</v>
      </c>
      <c r="I28" s="579">
        <v>77.8996995</v>
      </c>
      <c r="J28" s="579">
        <v>0</v>
      </c>
      <c r="K28" s="579">
        <f t="shared" si="0"/>
        <v>7.07574977494501</v>
      </c>
      <c r="L28" s="581" t="s">
        <v>939</v>
      </c>
      <c r="M28" s="581" t="s">
        <v>939</v>
      </c>
      <c r="N28" s="586"/>
    </row>
    <row r="29" spans="1:14" ht="15.75">
      <c r="A29" s="418">
        <v>17</v>
      </c>
      <c r="B29" s="423" t="s">
        <v>882</v>
      </c>
      <c r="C29" s="579">
        <v>72.5874729345675</v>
      </c>
      <c r="D29" s="579">
        <v>20.16</v>
      </c>
      <c r="E29" s="580">
        <v>52.4274729345675</v>
      </c>
      <c r="F29" s="579">
        <v>1918.0283</v>
      </c>
      <c r="G29" s="579">
        <v>57.540848999999994</v>
      </c>
      <c r="H29" s="579">
        <v>2038</v>
      </c>
      <c r="I29" s="579">
        <v>57.540848999999994</v>
      </c>
      <c r="J29" s="579">
        <v>0</v>
      </c>
      <c r="K29" s="579">
        <f t="shared" si="0"/>
        <v>15.046623934567506</v>
      </c>
      <c r="L29" s="581" t="s">
        <v>939</v>
      </c>
      <c r="M29" s="581" t="s">
        <v>939</v>
      </c>
      <c r="N29" s="586"/>
    </row>
    <row r="30" spans="1:14" ht="15.75">
      <c r="A30" s="424">
        <v>18</v>
      </c>
      <c r="B30" s="425" t="s">
        <v>883</v>
      </c>
      <c r="C30" s="579">
        <v>98.1088707032325</v>
      </c>
      <c r="D30" s="579">
        <v>15.651</v>
      </c>
      <c r="E30" s="580">
        <v>82.4578707032325</v>
      </c>
      <c r="F30" s="579">
        <v>3098.8019999999997</v>
      </c>
      <c r="G30" s="579">
        <v>92.96405999999999</v>
      </c>
      <c r="H30" s="579">
        <v>3098.8019999999997</v>
      </c>
      <c r="I30" s="579">
        <v>92.96405999999999</v>
      </c>
      <c r="J30" s="579">
        <v>0</v>
      </c>
      <c r="K30" s="579">
        <f t="shared" si="0"/>
        <v>5.144810703232508</v>
      </c>
      <c r="L30" s="581" t="s">
        <v>939</v>
      </c>
      <c r="M30" s="581" t="s">
        <v>939</v>
      </c>
      <c r="N30" s="586"/>
    </row>
    <row r="31" spans="1:14" ht="15.75">
      <c r="A31" s="418">
        <v>19</v>
      </c>
      <c r="B31" s="423" t="s">
        <v>884</v>
      </c>
      <c r="C31" s="579">
        <v>64.3330389741525</v>
      </c>
      <c r="D31" s="579">
        <v>18.81</v>
      </c>
      <c r="E31" s="580">
        <v>45.5230389741525</v>
      </c>
      <c r="F31" s="579">
        <v>1649.0865</v>
      </c>
      <c r="G31" s="579">
        <v>49.472595</v>
      </c>
      <c r="H31" s="579">
        <v>1660.4009999999998</v>
      </c>
      <c r="I31" s="579">
        <v>49.472595</v>
      </c>
      <c r="J31" s="579">
        <v>0</v>
      </c>
      <c r="K31" s="579">
        <f t="shared" si="0"/>
        <v>14.860443974152503</v>
      </c>
      <c r="L31" s="581" t="s">
        <v>939</v>
      </c>
      <c r="M31" s="581" t="s">
        <v>939</v>
      </c>
      <c r="N31" s="586"/>
    </row>
    <row r="32" spans="1:14" ht="15.75">
      <c r="A32" s="424">
        <v>20</v>
      </c>
      <c r="B32" s="425" t="s">
        <v>885</v>
      </c>
      <c r="C32" s="579">
        <v>108.59968320241498</v>
      </c>
      <c r="D32" s="579">
        <v>17.55</v>
      </c>
      <c r="E32" s="580">
        <v>91.04968320241498</v>
      </c>
      <c r="F32" s="579">
        <v>3148.68505</v>
      </c>
      <c r="G32" s="579">
        <v>94.2205515</v>
      </c>
      <c r="H32" s="579">
        <v>2815.2000000000003</v>
      </c>
      <c r="I32" s="579">
        <v>79.3705515</v>
      </c>
      <c r="J32" s="579">
        <v>14.85</v>
      </c>
      <c r="K32" s="579">
        <f t="shared" si="0"/>
        <v>29.229131702414975</v>
      </c>
      <c r="L32" s="581" t="s">
        <v>939</v>
      </c>
      <c r="M32" s="581" t="s">
        <v>939</v>
      </c>
      <c r="N32" s="586"/>
    </row>
    <row r="33" spans="1:14" ht="15.75">
      <c r="A33" s="418">
        <v>21</v>
      </c>
      <c r="B33" s="423" t="s">
        <v>886</v>
      </c>
      <c r="C33" s="579">
        <v>45.796243012245</v>
      </c>
      <c r="D33" s="579">
        <v>14.16</v>
      </c>
      <c r="E33" s="580">
        <v>31.636243012245004</v>
      </c>
      <c r="F33" s="579">
        <v>1466.0925000000002</v>
      </c>
      <c r="G33" s="579">
        <v>43.982775000000004</v>
      </c>
      <c r="H33" s="579">
        <v>1232.579</v>
      </c>
      <c r="I33" s="579">
        <v>36.842774999999996</v>
      </c>
      <c r="J33" s="579">
        <v>7.14</v>
      </c>
      <c r="K33" s="579">
        <f t="shared" si="0"/>
        <v>8.953468012245004</v>
      </c>
      <c r="L33" s="581" t="s">
        <v>939</v>
      </c>
      <c r="M33" s="581" t="s">
        <v>939</v>
      </c>
      <c r="N33" s="586"/>
    </row>
    <row r="34" spans="1:14" ht="15.75">
      <c r="A34" s="418">
        <v>22</v>
      </c>
      <c r="B34" s="423" t="s">
        <v>887</v>
      </c>
      <c r="C34" s="579">
        <v>61.96405460521999</v>
      </c>
      <c r="D34" s="579">
        <v>11.93</v>
      </c>
      <c r="E34" s="580">
        <v>50.03405460521999</v>
      </c>
      <c r="F34" s="579">
        <v>1739.8328</v>
      </c>
      <c r="G34" s="579">
        <v>52.194984</v>
      </c>
      <c r="H34" s="579">
        <v>1776.1499000000001</v>
      </c>
      <c r="I34" s="579">
        <v>52.194984000000005</v>
      </c>
      <c r="J34" s="579">
        <v>0</v>
      </c>
      <c r="K34" s="579">
        <f t="shared" si="0"/>
        <v>9.769070605219987</v>
      </c>
      <c r="L34" s="581" t="s">
        <v>939</v>
      </c>
      <c r="M34" s="581" t="s">
        <v>939</v>
      </c>
      <c r="N34" s="586"/>
    </row>
    <row r="35" spans="1:14" ht="15.75">
      <c r="A35" s="418">
        <v>23</v>
      </c>
      <c r="B35" s="423" t="s">
        <v>888</v>
      </c>
      <c r="C35" s="579">
        <v>125.5758107205775</v>
      </c>
      <c r="D35" s="579">
        <v>12.1</v>
      </c>
      <c r="E35" s="580">
        <v>113.4758107205775</v>
      </c>
      <c r="F35" s="579">
        <v>4350.4508000000005</v>
      </c>
      <c r="G35" s="579">
        <v>129.57549400000002</v>
      </c>
      <c r="H35" s="579">
        <v>3334.9443333333334</v>
      </c>
      <c r="I35" s="579">
        <v>91.76254399999999</v>
      </c>
      <c r="J35" s="579">
        <f>14.22+23.58</f>
        <v>37.8</v>
      </c>
      <c r="K35" s="579">
        <f t="shared" si="0"/>
        <v>33.8132667205775</v>
      </c>
      <c r="L35" s="581" t="s">
        <v>939</v>
      </c>
      <c r="M35" s="581" t="s">
        <v>939</v>
      </c>
      <c r="N35" s="586"/>
    </row>
    <row r="36" spans="1:14" ht="15.75">
      <c r="A36" s="418">
        <v>24</v>
      </c>
      <c r="B36" s="423" t="s">
        <v>889</v>
      </c>
      <c r="C36" s="579">
        <v>90.2814253602025</v>
      </c>
      <c r="D36" s="579">
        <v>15.34</v>
      </c>
      <c r="E36" s="580">
        <v>74.9414253602025</v>
      </c>
      <c r="F36" s="579">
        <v>1491.8323</v>
      </c>
      <c r="G36" s="579">
        <v>44.133929</v>
      </c>
      <c r="H36" s="579">
        <v>1365.429666666667</v>
      </c>
      <c r="I36" s="579">
        <v>36.59392900000001</v>
      </c>
      <c r="J36" s="579">
        <v>7.54</v>
      </c>
      <c r="K36" s="579">
        <f t="shared" si="0"/>
        <v>53.687496360202495</v>
      </c>
      <c r="L36" s="581" t="s">
        <v>939</v>
      </c>
      <c r="M36" s="581" t="s">
        <v>939</v>
      </c>
      <c r="N36" s="586"/>
    </row>
    <row r="37" spans="1:14" ht="15.75">
      <c r="A37" s="418">
        <v>25</v>
      </c>
      <c r="B37" s="423" t="s">
        <v>890</v>
      </c>
      <c r="C37" s="579">
        <v>156.30524801141001</v>
      </c>
      <c r="D37" s="579">
        <v>17.42</v>
      </c>
      <c r="E37" s="580">
        <v>138.88524801141</v>
      </c>
      <c r="F37" s="579">
        <v>5153.4558</v>
      </c>
      <c r="G37" s="579">
        <v>153.606284</v>
      </c>
      <c r="H37" s="579">
        <v>5371.997851866667</v>
      </c>
      <c r="I37" s="579">
        <v>153.72906955599998</v>
      </c>
      <c r="J37" s="579">
        <v>0</v>
      </c>
      <c r="K37" s="579">
        <f t="shared" si="0"/>
        <v>2.57617845541003</v>
      </c>
      <c r="L37" s="581" t="s">
        <v>939</v>
      </c>
      <c r="M37" s="581" t="s">
        <v>939</v>
      </c>
      <c r="N37" s="586"/>
    </row>
    <row r="38" spans="1:14" ht="15.75">
      <c r="A38" s="418">
        <v>26</v>
      </c>
      <c r="B38" s="423" t="s">
        <v>891</v>
      </c>
      <c r="C38" s="579">
        <v>189.68804315609495</v>
      </c>
      <c r="D38" s="579">
        <v>13.915</v>
      </c>
      <c r="E38" s="580">
        <v>175.77304315609496</v>
      </c>
      <c r="F38" s="579">
        <v>5945.1134</v>
      </c>
      <c r="G38" s="579">
        <v>176.748502</v>
      </c>
      <c r="H38" s="579">
        <v>6304.194148133333</v>
      </c>
      <c r="I38" s="579">
        <v>176.625716444</v>
      </c>
      <c r="J38" s="579">
        <v>0</v>
      </c>
      <c r="K38" s="579">
        <f t="shared" si="0"/>
        <v>13.062326712094944</v>
      </c>
      <c r="L38" s="581" t="s">
        <v>939</v>
      </c>
      <c r="M38" s="581" t="s">
        <v>939</v>
      </c>
      <c r="N38" s="586"/>
    </row>
    <row r="39" spans="1:14" ht="15.75">
      <c r="A39" s="418">
        <v>27</v>
      </c>
      <c r="B39" s="423" t="s">
        <v>892</v>
      </c>
      <c r="C39" s="579">
        <v>173.14447993224502</v>
      </c>
      <c r="D39" s="579">
        <v>20.7281</v>
      </c>
      <c r="E39" s="580">
        <v>152.416379932245</v>
      </c>
      <c r="F39" s="579">
        <v>4815.998600000001</v>
      </c>
      <c r="G39" s="579">
        <v>143.568958</v>
      </c>
      <c r="H39" s="579">
        <v>4918.8133333333335</v>
      </c>
      <c r="I39" s="579">
        <v>132.898958</v>
      </c>
      <c r="J39" s="579">
        <v>10.67</v>
      </c>
      <c r="K39" s="579">
        <f t="shared" si="0"/>
        <v>40.245521932245026</v>
      </c>
      <c r="L39" s="581" t="s">
        <v>939</v>
      </c>
      <c r="M39" s="581" t="s">
        <v>939</v>
      </c>
      <c r="N39" s="586"/>
    </row>
    <row r="40" spans="1:14" ht="15.75">
      <c r="A40" s="418">
        <v>28</v>
      </c>
      <c r="B40" s="423" t="s">
        <v>893</v>
      </c>
      <c r="C40" s="580">
        <v>190.76224361989247</v>
      </c>
      <c r="D40" s="580">
        <v>22.6514</v>
      </c>
      <c r="E40" s="580">
        <v>168.11084361989248</v>
      </c>
      <c r="F40" s="579">
        <v>5613.3245846400005</v>
      </c>
      <c r="G40" s="579">
        <v>166.9929375392</v>
      </c>
      <c r="H40" s="579">
        <v>4541.792</v>
      </c>
      <c r="I40" s="579">
        <v>125.09730753920002</v>
      </c>
      <c r="J40" s="579">
        <f>36.96+4.93</f>
        <v>41.89</v>
      </c>
      <c r="K40" s="579">
        <f t="shared" si="0"/>
        <v>65.66493608069246</v>
      </c>
      <c r="L40" s="581" t="s">
        <v>939</v>
      </c>
      <c r="M40" s="581" t="s">
        <v>939</v>
      </c>
      <c r="N40" s="586"/>
    </row>
    <row r="41" spans="1:14" ht="15.75">
      <c r="A41" s="418">
        <v>29</v>
      </c>
      <c r="B41" s="423" t="s">
        <v>894</v>
      </c>
      <c r="C41" s="580">
        <v>129.81432155436</v>
      </c>
      <c r="D41" s="580">
        <v>19.512</v>
      </c>
      <c r="E41" s="580">
        <v>110.30232155435999</v>
      </c>
      <c r="F41" s="579">
        <v>3473.6038000000003</v>
      </c>
      <c r="G41" s="579">
        <v>103.24206400000001</v>
      </c>
      <c r="H41" s="579">
        <v>3151.1753333333336</v>
      </c>
      <c r="I41" s="579">
        <v>91.79206400000001</v>
      </c>
      <c r="J41" s="579">
        <v>11.45</v>
      </c>
      <c r="K41" s="579">
        <f t="shared" si="0"/>
        <v>38.02225755435998</v>
      </c>
      <c r="L41" s="581" t="s">
        <v>939</v>
      </c>
      <c r="M41" s="581" t="s">
        <v>939</v>
      </c>
      <c r="N41" s="586"/>
    </row>
    <row r="42" spans="1:14" ht="15.75">
      <c r="A42" s="418">
        <v>30</v>
      </c>
      <c r="B42" s="423" t="s">
        <v>895</v>
      </c>
      <c r="C42" s="579">
        <v>164.22605276023995</v>
      </c>
      <c r="D42" s="579">
        <v>14.321</v>
      </c>
      <c r="E42" s="580">
        <v>149.90505276023995</v>
      </c>
      <c r="F42" s="579">
        <v>5621.06085</v>
      </c>
      <c r="G42" s="579">
        <v>168.6318255</v>
      </c>
      <c r="H42" s="579">
        <v>5746.1</v>
      </c>
      <c r="I42" s="579">
        <v>163.0908255</v>
      </c>
      <c r="J42" s="579">
        <v>5.54</v>
      </c>
      <c r="K42" s="579">
        <f t="shared" si="0"/>
        <v>1.135227260239958</v>
      </c>
      <c r="L42" s="581" t="s">
        <v>939</v>
      </c>
      <c r="M42" s="581" t="s">
        <v>939</v>
      </c>
      <c r="N42" s="586"/>
    </row>
    <row r="43" spans="1:14" ht="15.75">
      <c r="A43" s="418">
        <v>31</v>
      </c>
      <c r="B43" s="423" t="s">
        <v>896</v>
      </c>
      <c r="C43" s="579">
        <v>201.29354380060747</v>
      </c>
      <c r="D43" s="579">
        <v>16.12</v>
      </c>
      <c r="E43" s="580">
        <v>185.17354380060746</v>
      </c>
      <c r="F43" s="579">
        <v>5405.3896</v>
      </c>
      <c r="G43" s="579">
        <v>160.92868800000002</v>
      </c>
      <c r="H43" s="579">
        <v>5871.3</v>
      </c>
      <c r="I43" s="579">
        <v>160.92868800000002</v>
      </c>
      <c r="J43" s="579">
        <v>0</v>
      </c>
      <c r="K43" s="579">
        <f t="shared" si="0"/>
        <v>40.364855800607444</v>
      </c>
      <c r="L43" s="581" t="s">
        <v>939</v>
      </c>
      <c r="M43" s="581" t="s">
        <v>939</v>
      </c>
      <c r="N43" s="586"/>
    </row>
    <row r="44" spans="1:14" ht="15.75">
      <c r="A44" s="418">
        <v>32</v>
      </c>
      <c r="B44" s="423" t="s">
        <v>897</v>
      </c>
      <c r="C44" s="579">
        <v>124.3956750756725</v>
      </c>
      <c r="D44" s="579">
        <v>22.5614</v>
      </c>
      <c r="E44" s="580">
        <v>101.83427507567251</v>
      </c>
      <c r="F44" s="579">
        <v>3632.2252</v>
      </c>
      <c r="G44" s="579">
        <v>108.00331599999998</v>
      </c>
      <c r="H44" s="579">
        <v>3860.8773333333334</v>
      </c>
      <c r="I44" s="579">
        <v>108.00338599999999</v>
      </c>
      <c r="J44" s="579">
        <v>0</v>
      </c>
      <c r="K44" s="579">
        <f t="shared" si="0"/>
        <v>16.392289075672508</v>
      </c>
      <c r="L44" s="581" t="s">
        <v>939</v>
      </c>
      <c r="M44" s="581" t="s">
        <v>939</v>
      </c>
      <c r="N44" s="586"/>
    </row>
    <row r="45" spans="1:14" ht="15.75">
      <c r="A45" s="418">
        <v>33</v>
      </c>
      <c r="B45" s="423" t="s">
        <v>898</v>
      </c>
      <c r="C45" s="579">
        <v>162.02663328646003</v>
      </c>
      <c r="D45" s="579">
        <v>11.02</v>
      </c>
      <c r="E45" s="580">
        <v>151.00663328646002</v>
      </c>
      <c r="F45" s="579">
        <v>5187.455599999999</v>
      </c>
      <c r="G45" s="579">
        <v>154.39449799999994</v>
      </c>
      <c r="H45" s="579">
        <v>5461.695</v>
      </c>
      <c r="I45" s="579">
        <v>154.39449799999994</v>
      </c>
      <c r="J45" s="579">
        <v>0</v>
      </c>
      <c r="K45" s="579">
        <f t="shared" si="0"/>
        <v>7.632135286460084</v>
      </c>
      <c r="L45" s="581" t="s">
        <v>939</v>
      </c>
      <c r="M45" s="581" t="s">
        <v>939</v>
      </c>
      <c r="N45" s="586"/>
    </row>
    <row r="46" spans="1:14" ht="15.75">
      <c r="A46" s="418">
        <v>34</v>
      </c>
      <c r="B46" s="423" t="s">
        <v>899</v>
      </c>
      <c r="C46" s="579">
        <v>131.25</v>
      </c>
      <c r="D46" s="579">
        <v>27.12</v>
      </c>
      <c r="E46" s="580">
        <v>104.13</v>
      </c>
      <c r="F46" s="579">
        <v>3250.0806000000007</v>
      </c>
      <c r="G46" s="579">
        <v>96.63526800000001</v>
      </c>
      <c r="H46" s="579">
        <v>3223.555666666667</v>
      </c>
      <c r="I46" s="579">
        <v>88.22526800000001</v>
      </c>
      <c r="J46" s="579">
        <v>8.43</v>
      </c>
      <c r="K46" s="579">
        <f t="shared" si="0"/>
        <v>43.024731999999986</v>
      </c>
      <c r="L46" s="581" t="s">
        <v>939</v>
      </c>
      <c r="M46" s="581" t="s">
        <v>939</v>
      </c>
      <c r="N46" s="586"/>
    </row>
    <row r="47" spans="1:15" ht="15.75">
      <c r="A47" s="1064" t="s">
        <v>900</v>
      </c>
      <c r="B47" s="1065"/>
      <c r="C47" s="582">
        <v>3688.094243551591</v>
      </c>
      <c r="D47" s="582">
        <v>568.8259000000002</v>
      </c>
      <c r="E47" s="921">
        <v>3119.2683435515905</v>
      </c>
      <c r="F47" s="582">
        <v>106104.89602864</v>
      </c>
      <c r="G47" s="582">
        <v>3162.1974608592</v>
      </c>
      <c r="H47" s="582">
        <v>107387.21056666666</v>
      </c>
      <c r="I47" s="582">
        <v>3014.5060708592</v>
      </c>
      <c r="J47" s="582">
        <f>SUM(J13:J46)</f>
        <v>147.692</v>
      </c>
      <c r="K47" s="582">
        <f t="shared" si="0"/>
        <v>673.5881726923908</v>
      </c>
      <c r="L47" s="581" t="s">
        <v>939</v>
      </c>
      <c r="M47" s="581" t="s">
        <v>939</v>
      </c>
      <c r="N47" s="586"/>
      <c r="O47" s="586"/>
    </row>
    <row r="48" spans="6:15" ht="15">
      <c r="F48" s="586"/>
      <c r="G48" s="586"/>
      <c r="H48" s="586"/>
      <c r="I48" s="586"/>
      <c r="O48" s="586"/>
    </row>
    <row r="49" spans="6:11" ht="15">
      <c r="F49" s="586"/>
      <c r="G49" s="586"/>
      <c r="I49" s="586"/>
      <c r="J49" s="587"/>
      <c r="K49" s="586"/>
    </row>
    <row r="50" spans="6:16" ht="15.75" customHeight="1">
      <c r="F50" s="586"/>
      <c r="H50" s="588"/>
      <c r="I50" s="588"/>
      <c r="J50" s="587"/>
      <c r="P50" s="583">
        <f>SUM(P48:P49)</f>
        <v>0</v>
      </c>
    </row>
    <row r="51" spans="2:14" ht="15.75" customHeight="1">
      <c r="B51" s="387"/>
      <c r="C51" s="387"/>
      <c r="D51" s="387"/>
      <c r="E51" s="387"/>
      <c r="F51" s="387"/>
      <c r="G51" s="387"/>
      <c r="H51" s="387"/>
      <c r="I51" s="387"/>
      <c r="J51" s="387"/>
      <c r="K51" s="1082" t="s">
        <v>12</v>
      </c>
      <c r="L51" s="1082"/>
      <c r="M51" s="1082"/>
      <c r="N51" s="414"/>
    </row>
    <row r="52" spans="2:14" ht="15.75" customHeight="1">
      <c r="B52" s="387"/>
      <c r="C52" s="387"/>
      <c r="D52" s="387"/>
      <c r="E52" s="387"/>
      <c r="F52" s="387"/>
      <c r="G52" s="387"/>
      <c r="H52" s="387"/>
      <c r="I52" s="387"/>
      <c r="J52" s="387"/>
      <c r="K52" s="1082" t="s">
        <v>13</v>
      </c>
      <c r="L52" s="1082"/>
      <c r="M52" s="1082"/>
      <c r="N52" s="414"/>
    </row>
    <row r="53" spans="2:14" ht="12.75" customHeight="1">
      <c r="B53" s="387"/>
      <c r="C53" s="387"/>
      <c r="D53" s="387"/>
      <c r="E53" s="387"/>
      <c r="F53" s="387"/>
      <c r="G53" s="387"/>
      <c r="H53" s="387"/>
      <c r="I53" s="387"/>
      <c r="J53" s="387"/>
      <c r="K53" s="1082" t="s">
        <v>19</v>
      </c>
      <c r="L53" s="1082"/>
      <c r="M53" s="1082"/>
      <c r="N53" s="414"/>
    </row>
    <row r="54" spans="1:14" ht="15.75">
      <c r="A54" s="12" t="s">
        <v>1121</v>
      </c>
      <c r="B54" s="11"/>
      <c r="C54" s="11"/>
      <c r="D54" s="11"/>
      <c r="E54" s="11"/>
      <c r="F54" s="11"/>
      <c r="G54" s="414"/>
      <c r="H54" s="414"/>
      <c r="I54" s="414"/>
      <c r="J54" s="554"/>
      <c r="K54" s="1069" t="s">
        <v>83</v>
      </c>
      <c r="L54" s="1069"/>
      <c r="M54" s="1069"/>
      <c r="N54" s="1069"/>
    </row>
    <row r="55" spans="1:14" ht="15.75">
      <c r="A55" s="11"/>
      <c r="B55" s="414"/>
      <c r="C55" s="414"/>
      <c r="D55" s="414"/>
      <c r="E55" s="414"/>
      <c r="F55" s="414"/>
      <c r="G55" s="414"/>
      <c r="H55" s="414"/>
      <c r="I55" s="414"/>
      <c r="J55" s="554"/>
      <c r="K55" s="414"/>
      <c r="L55" s="414"/>
      <c r="M55" s="414"/>
      <c r="N55" s="414"/>
    </row>
  </sheetData>
  <sheetProtection/>
  <mergeCells count="21">
    <mergeCell ref="K51:M51"/>
    <mergeCell ref="D9:D11"/>
    <mergeCell ref="K54:N54"/>
    <mergeCell ref="E9:E11"/>
    <mergeCell ref="K52:M52"/>
    <mergeCell ref="L9:L11"/>
    <mergeCell ref="K53:M53"/>
    <mergeCell ref="A9:A11"/>
    <mergeCell ref="H9:I10"/>
    <mergeCell ref="A47:B47"/>
    <mergeCell ref="F9:G10"/>
    <mergeCell ref="B9:B11"/>
    <mergeCell ref="K1:M1"/>
    <mergeCell ref="B3:K3"/>
    <mergeCell ref="B4:K4"/>
    <mergeCell ref="C9:C11"/>
    <mergeCell ref="J9:J11"/>
    <mergeCell ref="G8:M8"/>
    <mergeCell ref="L7:M7"/>
    <mergeCell ref="K9:K11"/>
    <mergeCell ref="M9:M11"/>
  </mergeCells>
  <printOptions horizontalCentered="1"/>
  <pageMargins left="0.7086614173228347" right="0.7086614173228347" top="0.2362204724409449" bottom="0" header="0.16" footer="0.18"/>
  <pageSetup fitToHeight="1" fitToWidth="1" horizontalDpi="600" verticalDpi="600" orientation="landscape" paperSize="9" scale="66" r:id="rId1"/>
</worksheet>
</file>

<file path=xl/worksheets/sheet22.xml><?xml version="1.0" encoding="utf-8"?>
<worksheet xmlns="http://schemas.openxmlformats.org/spreadsheetml/2006/main" xmlns:r="http://schemas.openxmlformats.org/officeDocument/2006/relationships">
  <sheetPr>
    <pageSetUpPr fitToPage="1"/>
  </sheetPr>
  <dimension ref="A1:S56"/>
  <sheetViews>
    <sheetView zoomScaleSheetLayoutView="90" zoomScalePageLayoutView="0" workbookViewId="0" topLeftCell="A34">
      <selection activeCell="A54" sqref="A54"/>
    </sheetView>
  </sheetViews>
  <sheetFormatPr defaultColWidth="9.140625" defaultRowHeight="12.75"/>
  <cols>
    <col min="1" max="1" width="5.57421875" style="414" customWidth="1"/>
    <col min="2" max="2" width="24.28125" style="414" customWidth="1"/>
    <col min="3" max="3" width="13.140625" style="414" customWidth="1"/>
    <col min="4" max="4" width="12.57421875" style="414" customWidth="1"/>
    <col min="5" max="5" width="11.421875" style="414" customWidth="1"/>
    <col min="6" max="6" width="18.28125" style="414" customWidth="1"/>
    <col min="7" max="7" width="19.28125" style="414" customWidth="1"/>
    <col min="8" max="8" width="12.421875" style="414" customWidth="1"/>
    <col min="9" max="9" width="12.140625" style="414" customWidth="1"/>
    <col min="10" max="10" width="10.421875" style="414" customWidth="1"/>
    <col min="11" max="11" width="23.00390625" style="414" customWidth="1"/>
    <col min="12" max="12" width="17.28125" style="414" customWidth="1"/>
    <col min="13" max="13" width="9.140625" style="414" hidden="1" customWidth="1"/>
    <col min="14" max="16384" width="9.140625" style="414" customWidth="1"/>
  </cols>
  <sheetData>
    <row r="1" spans="4:16" ht="15.75">
      <c r="D1" s="76"/>
      <c r="E1" s="76"/>
      <c r="F1" s="76"/>
      <c r="G1" s="76"/>
      <c r="H1" s="76"/>
      <c r="I1" s="76"/>
      <c r="J1" s="76"/>
      <c r="K1" s="76"/>
      <c r="L1" s="1113" t="s">
        <v>449</v>
      </c>
      <c r="M1" s="1113"/>
      <c r="N1" s="1113"/>
      <c r="O1" s="24"/>
      <c r="P1" s="24"/>
    </row>
    <row r="2" spans="1:16" ht="15">
      <c r="A2" s="1078" t="s">
        <v>0</v>
      </c>
      <c r="B2" s="1078"/>
      <c r="C2" s="1078"/>
      <c r="D2" s="1078"/>
      <c r="E2" s="1078"/>
      <c r="F2" s="1078"/>
      <c r="G2" s="1078"/>
      <c r="H2" s="1078"/>
      <c r="I2" s="1078"/>
      <c r="J2" s="1078"/>
      <c r="K2" s="1078"/>
      <c r="L2" s="1078"/>
      <c r="M2" s="26"/>
      <c r="N2" s="26"/>
      <c r="O2" s="26"/>
      <c r="P2" s="26"/>
    </row>
    <row r="3" spans="1:16" ht="15.75">
      <c r="A3" s="996" t="s">
        <v>656</v>
      </c>
      <c r="B3" s="996"/>
      <c r="C3" s="996"/>
      <c r="D3" s="996"/>
      <c r="E3" s="996"/>
      <c r="F3" s="996"/>
      <c r="G3" s="996"/>
      <c r="H3" s="996"/>
      <c r="I3" s="996"/>
      <c r="J3" s="996"/>
      <c r="K3" s="996"/>
      <c r="L3" s="996"/>
      <c r="M3" s="76"/>
      <c r="N3" s="76"/>
      <c r="O3" s="76"/>
      <c r="P3" s="76"/>
    </row>
    <row r="4" ht="10.5" customHeight="1"/>
    <row r="5" spans="1:12" ht="19.5" customHeight="1">
      <c r="A5" s="1104" t="s">
        <v>678</v>
      </c>
      <c r="B5" s="1104"/>
      <c r="C5" s="1104"/>
      <c r="D5" s="1104"/>
      <c r="E5" s="1104"/>
      <c r="F5" s="1104"/>
      <c r="G5" s="1104"/>
      <c r="H5" s="1104"/>
      <c r="I5" s="1104"/>
      <c r="J5" s="1104"/>
      <c r="K5" s="1104"/>
      <c r="L5" s="1104"/>
    </row>
    <row r="6" spans="1:12" ht="15">
      <c r="A6" s="388"/>
      <c r="B6" s="388"/>
      <c r="C6" s="388"/>
      <c r="D6" s="388"/>
      <c r="E6" s="388"/>
      <c r="F6" s="388"/>
      <c r="G6" s="388"/>
      <c r="H6" s="388"/>
      <c r="I6" s="388"/>
      <c r="J6" s="388"/>
      <c r="K6" s="388"/>
      <c r="L6" s="388"/>
    </row>
    <row r="7" spans="1:12" ht="15.75">
      <c r="A7" s="1069" t="s">
        <v>936</v>
      </c>
      <c r="B7" s="1069"/>
      <c r="F7" s="1112" t="s">
        <v>20</v>
      </c>
      <c r="G7" s="1112"/>
      <c r="H7" s="1112"/>
      <c r="I7" s="1112"/>
      <c r="J7" s="1112"/>
      <c r="K7" s="1112"/>
      <c r="L7" s="1112"/>
    </row>
    <row r="8" spans="1:12" ht="15.75">
      <c r="A8" s="11"/>
      <c r="F8" s="539"/>
      <c r="G8" s="416"/>
      <c r="H8" s="416"/>
      <c r="I8" s="1133" t="s">
        <v>828</v>
      </c>
      <c r="J8" s="1133"/>
      <c r="K8" s="1133"/>
      <c r="L8" s="1133"/>
    </row>
    <row r="9" spans="1:19" s="11" customFormat="1" ht="15.75">
      <c r="A9" s="1077" t="s">
        <v>917</v>
      </c>
      <c r="B9" s="1077" t="s">
        <v>3</v>
      </c>
      <c r="C9" s="1064" t="s">
        <v>25</v>
      </c>
      <c r="D9" s="1116"/>
      <c r="E9" s="1116"/>
      <c r="F9" s="1116"/>
      <c r="G9" s="1116"/>
      <c r="H9" s="1064" t="s">
        <v>26</v>
      </c>
      <c r="I9" s="1116"/>
      <c r="J9" s="1116"/>
      <c r="K9" s="1116"/>
      <c r="L9" s="1116"/>
      <c r="R9" s="87"/>
      <c r="S9" s="86"/>
    </row>
    <row r="10" spans="1:12" s="11" customFormat="1" ht="63">
      <c r="A10" s="1077"/>
      <c r="B10" s="1077"/>
      <c r="C10" s="418" t="s">
        <v>673</v>
      </c>
      <c r="D10" s="418" t="s">
        <v>675</v>
      </c>
      <c r="E10" s="418" t="s">
        <v>69</v>
      </c>
      <c r="F10" s="418" t="s">
        <v>70</v>
      </c>
      <c r="G10" s="418" t="s">
        <v>381</v>
      </c>
      <c r="H10" s="418" t="s">
        <v>673</v>
      </c>
      <c r="I10" s="418" t="s">
        <v>675</v>
      </c>
      <c r="J10" s="418" t="s">
        <v>69</v>
      </c>
      <c r="K10" s="418" t="s">
        <v>70</v>
      </c>
      <c r="L10" s="418" t="s">
        <v>382</v>
      </c>
    </row>
    <row r="11" spans="1:12" s="50" customFormat="1" ht="12.75">
      <c r="A11" s="47">
        <v>1</v>
      </c>
      <c r="B11" s="47">
        <v>2</v>
      </c>
      <c r="C11" s="47">
        <v>3</v>
      </c>
      <c r="D11" s="47">
        <v>4</v>
      </c>
      <c r="E11" s="47">
        <v>5</v>
      </c>
      <c r="F11" s="47">
        <v>6</v>
      </c>
      <c r="G11" s="47">
        <v>7</v>
      </c>
      <c r="H11" s="47">
        <v>8</v>
      </c>
      <c r="I11" s="47">
        <v>9</v>
      </c>
      <c r="J11" s="47">
        <v>10</v>
      </c>
      <c r="K11" s="47">
        <v>11</v>
      </c>
      <c r="L11" s="47">
        <v>12</v>
      </c>
    </row>
    <row r="12" spans="1:12" s="11" customFormat="1" ht="15.75">
      <c r="A12" s="418">
        <v>1</v>
      </c>
      <c r="B12" s="423" t="s">
        <v>866</v>
      </c>
      <c r="C12" s="1125" t="s">
        <v>901</v>
      </c>
      <c r="D12" s="1126"/>
      <c r="E12" s="1126"/>
      <c r="F12" s="1126"/>
      <c r="G12" s="1126"/>
      <c r="H12" s="1126"/>
      <c r="I12" s="1126"/>
      <c r="J12" s="1126"/>
      <c r="K12" s="1126"/>
      <c r="L12" s="1127"/>
    </row>
    <row r="13" spans="1:12" s="11" customFormat="1" ht="15.75">
      <c r="A13" s="418">
        <v>2</v>
      </c>
      <c r="B13" s="423" t="s">
        <v>867</v>
      </c>
      <c r="C13" s="1128"/>
      <c r="D13" s="1086"/>
      <c r="E13" s="1086"/>
      <c r="F13" s="1086"/>
      <c r="G13" s="1086"/>
      <c r="H13" s="1086"/>
      <c r="I13" s="1086"/>
      <c r="J13" s="1086"/>
      <c r="K13" s="1086"/>
      <c r="L13" s="1129"/>
    </row>
    <row r="14" spans="1:12" s="11" customFormat="1" ht="15.75">
      <c r="A14" s="418">
        <v>3</v>
      </c>
      <c r="B14" s="423" t="s">
        <v>868</v>
      </c>
      <c r="C14" s="1128"/>
      <c r="D14" s="1086"/>
      <c r="E14" s="1086"/>
      <c r="F14" s="1086"/>
      <c r="G14" s="1086"/>
      <c r="H14" s="1086"/>
      <c r="I14" s="1086"/>
      <c r="J14" s="1086"/>
      <c r="K14" s="1086"/>
      <c r="L14" s="1129"/>
    </row>
    <row r="15" spans="1:12" s="11" customFormat="1" ht="15.75">
      <c r="A15" s="418">
        <v>4</v>
      </c>
      <c r="B15" s="423" t="s">
        <v>869</v>
      </c>
      <c r="C15" s="1128"/>
      <c r="D15" s="1086"/>
      <c r="E15" s="1086"/>
      <c r="F15" s="1086"/>
      <c r="G15" s="1086"/>
      <c r="H15" s="1086"/>
      <c r="I15" s="1086"/>
      <c r="J15" s="1086"/>
      <c r="K15" s="1086"/>
      <c r="L15" s="1129"/>
    </row>
    <row r="16" spans="1:12" s="11" customFormat="1" ht="15.75">
      <c r="A16" s="418">
        <v>5</v>
      </c>
      <c r="B16" s="423" t="s">
        <v>870</v>
      </c>
      <c r="C16" s="1128"/>
      <c r="D16" s="1086"/>
      <c r="E16" s="1086"/>
      <c r="F16" s="1086"/>
      <c r="G16" s="1086"/>
      <c r="H16" s="1086"/>
      <c r="I16" s="1086"/>
      <c r="J16" s="1086"/>
      <c r="K16" s="1086"/>
      <c r="L16" s="1129"/>
    </row>
    <row r="17" spans="1:12" s="11" customFormat="1" ht="15.75">
      <c r="A17" s="418">
        <v>6</v>
      </c>
      <c r="B17" s="423" t="s">
        <v>871</v>
      </c>
      <c r="C17" s="1128"/>
      <c r="D17" s="1086"/>
      <c r="E17" s="1086"/>
      <c r="F17" s="1086"/>
      <c r="G17" s="1086"/>
      <c r="H17" s="1086"/>
      <c r="I17" s="1086"/>
      <c r="J17" s="1086"/>
      <c r="K17" s="1086"/>
      <c r="L17" s="1129"/>
    </row>
    <row r="18" spans="1:12" s="11" customFormat="1" ht="15.75">
      <c r="A18" s="418">
        <v>7</v>
      </c>
      <c r="B18" s="423" t="s">
        <v>872</v>
      </c>
      <c r="C18" s="1128"/>
      <c r="D18" s="1086"/>
      <c r="E18" s="1086"/>
      <c r="F18" s="1086"/>
      <c r="G18" s="1086"/>
      <c r="H18" s="1086"/>
      <c r="I18" s="1086"/>
      <c r="J18" s="1086"/>
      <c r="K18" s="1086"/>
      <c r="L18" s="1129"/>
    </row>
    <row r="19" spans="1:12" s="11" customFormat="1" ht="15.75">
      <c r="A19" s="418">
        <v>8</v>
      </c>
      <c r="B19" s="423" t="s">
        <v>873</v>
      </c>
      <c r="C19" s="1128"/>
      <c r="D19" s="1086"/>
      <c r="E19" s="1086"/>
      <c r="F19" s="1086"/>
      <c r="G19" s="1086"/>
      <c r="H19" s="1086"/>
      <c r="I19" s="1086"/>
      <c r="J19" s="1086"/>
      <c r="K19" s="1086"/>
      <c r="L19" s="1129"/>
    </row>
    <row r="20" spans="1:12" s="11" customFormat="1" ht="15.75">
      <c r="A20" s="418">
        <v>9</v>
      </c>
      <c r="B20" s="423" t="s">
        <v>874</v>
      </c>
      <c r="C20" s="1128"/>
      <c r="D20" s="1086"/>
      <c r="E20" s="1086"/>
      <c r="F20" s="1086"/>
      <c r="G20" s="1086"/>
      <c r="H20" s="1086"/>
      <c r="I20" s="1086"/>
      <c r="J20" s="1086"/>
      <c r="K20" s="1086"/>
      <c r="L20" s="1129"/>
    </row>
    <row r="21" spans="1:12" s="11" customFormat="1" ht="15.75">
      <c r="A21" s="418">
        <v>10</v>
      </c>
      <c r="B21" s="423" t="s">
        <v>875</v>
      </c>
      <c r="C21" s="1128"/>
      <c r="D21" s="1086"/>
      <c r="E21" s="1086"/>
      <c r="F21" s="1086"/>
      <c r="G21" s="1086"/>
      <c r="H21" s="1086"/>
      <c r="I21" s="1086"/>
      <c r="J21" s="1086"/>
      <c r="K21" s="1086"/>
      <c r="L21" s="1129"/>
    </row>
    <row r="22" spans="1:12" s="11" customFormat="1" ht="15.75">
      <c r="A22" s="418">
        <v>11</v>
      </c>
      <c r="B22" s="423" t="s">
        <v>876</v>
      </c>
      <c r="C22" s="1128"/>
      <c r="D22" s="1086"/>
      <c r="E22" s="1086"/>
      <c r="F22" s="1086"/>
      <c r="G22" s="1086"/>
      <c r="H22" s="1086"/>
      <c r="I22" s="1086"/>
      <c r="J22" s="1086"/>
      <c r="K22" s="1086"/>
      <c r="L22" s="1129"/>
    </row>
    <row r="23" spans="1:12" s="11" customFormat="1" ht="15.75">
      <c r="A23" s="418">
        <v>12</v>
      </c>
      <c r="B23" s="423" t="s">
        <v>877</v>
      </c>
      <c r="C23" s="1128"/>
      <c r="D23" s="1086"/>
      <c r="E23" s="1086"/>
      <c r="F23" s="1086"/>
      <c r="G23" s="1086"/>
      <c r="H23" s="1086"/>
      <c r="I23" s="1086"/>
      <c r="J23" s="1086"/>
      <c r="K23" s="1086"/>
      <c r="L23" s="1129"/>
    </row>
    <row r="24" spans="1:12" s="11" customFormat="1" ht="15.75">
      <c r="A24" s="418">
        <v>13</v>
      </c>
      <c r="B24" s="423" t="s">
        <v>878</v>
      </c>
      <c r="C24" s="1128"/>
      <c r="D24" s="1086"/>
      <c r="E24" s="1086"/>
      <c r="F24" s="1086"/>
      <c r="G24" s="1086"/>
      <c r="H24" s="1086"/>
      <c r="I24" s="1086"/>
      <c r="J24" s="1086"/>
      <c r="K24" s="1086"/>
      <c r="L24" s="1129"/>
    </row>
    <row r="25" spans="1:12" s="11" customFormat="1" ht="15.75">
      <c r="A25" s="418">
        <v>14</v>
      </c>
      <c r="B25" s="423" t="s">
        <v>879</v>
      </c>
      <c r="C25" s="1128"/>
      <c r="D25" s="1086"/>
      <c r="E25" s="1086"/>
      <c r="F25" s="1086"/>
      <c r="G25" s="1086"/>
      <c r="H25" s="1086"/>
      <c r="I25" s="1086"/>
      <c r="J25" s="1086"/>
      <c r="K25" s="1086"/>
      <c r="L25" s="1129"/>
    </row>
    <row r="26" spans="1:12" s="11" customFormat="1" ht="15.75">
      <c r="A26" s="418">
        <v>15</v>
      </c>
      <c r="B26" s="423" t="s">
        <v>880</v>
      </c>
      <c r="C26" s="1128"/>
      <c r="D26" s="1086"/>
      <c r="E26" s="1086"/>
      <c r="F26" s="1086"/>
      <c r="G26" s="1086"/>
      <c r="H26" s="1086"/>
      <c r="I26" s="1086"/>
      <c r="J26" s="1086"/>
      <c r="K26" s="1086"/>
      <c r="L26" s="1129"/>
    </row>
    <row r="27" spans="1:12" s="11" customFormat="1" ht="15.75">
      <c r="A27" s="418">
        <v>16</v>
      </c>
      <c r="B27" s="423" t="s">
        <v>881</v>
      </c>
      <c r="C27" s="1128"/>
      <c r="D27" s="1086"/>
      <c r="E27" s="1086"/>
      <c r="F27" s="1086"/>
      <c r="G27" s="1086"/>
      <c r="H27" s="1086"/>
      <c r="I27" s="1086"/>
      <c r="J27" s="1086"/>
      <c r="K27" s="1086"/>
      <c r="L27" s="1129"/>
    </row>
    <row r="28" spans="1:12" s="11" customFormat="1" ht="15.75">
      <c r="A28" s="418">
        <v>17</v>
      </c>
      <c r="B28" s="423" t="s">
        <v>882</v>
      </c>
      <c r="C28" s="1128"/>
      <c r="D28" s="1086"/>
      <c r="E28" s="1086"/>
      <c r="F28" s="1086"/>
      <c r="G28" s="1086"/>
      <c r="H28" s="1086"/>
      <c r="I28" s="1086"/>
      <c r="J28" s="1086"/>
      <c r="K28" s="1086"/>
      <c r="L28" s="1129"/>
    </row>
    <row r="29" spans="1:12" s="11" customFormat="1" ht="15.75">
      <c r="A29" s="424">
        <v>18</v>
      </c>
      <c r="B29" s="425" t="s">
        <v>883</v>
      </c>
      <c r="C29" s="1128"/>
      <c r="D29" s="1086"/>
      <c r="E29" s="1086"/>
      <c r="F29" s="1086"/>
      <c r="G29" s="1086"/>
      <c r="H29" s="1086"/>
      <c r="I29" s="1086"/>
      <c r="J29" s="1086"/>
      <c r="K29" s="1086"/>
      <c r="L29" s="1129"/>
    </row>
    <row r="30" spans="1:12" s="11" customFormat="1" ht="15.75">
      <c r="A30" s="418">
        <v>19</v>
      </c>
      <c r="B30" s="423" t="s">
        <v>884</v>
      </c>
      <c r="C30" s="1128"/>
      <c r="D30" s="1086"/>
      <c r="E30" s="1086"/>
      <c r="F30" s="1086"/>
      <c r="G30" s="1086"/>
      <c r="H30" s="1086"/>
      <c r="I30" s="1086"/>
      <c r="J30" s="1086"/>
      <c r="K30" s="1086"/>
      <c r="L30" s="1129"/>
    </row>
    <row r="31" spans="1:12" s="11" customFormat="1" ht="15.75">
      <c r="A31" s="424">
        <v>20</v>
      </c>
      <c r="B31" s="425" t="s">
        <v>885</v>
      </c>
      <c r="C31" s="1128"/>
      <c r="D31" s="1086"/>
      <c r="E31" s="1086"/>
      <c r="F31" s="1086"/>
      <c r="G31" s="1086"/>
      <c r="H31" s="1086"/>
      <c r="I31" s="1086"/>
      <c r="J31" s="1086"/>
      <c r="K31" s="1086"/>
      <c r="L31" s="1129"/>
    </row>
    <row r="32" spans="1:12" s="11" customFormat="1" ht="15.75">
      <c r="A32" s="418">
        <v>21</v>
      </c>
      <c r="B32" s="423" t="s">
        <v>886</v>
      </c>
      <c r="C32" s="1128"/>
      <c r="D32" s="1086"/>
      <c r="E32" s="1086"/>
      <c r="F32" s="1086"/>
      <c r="G32" s="1086"/>
      <c r="H32" s="1086"/>
      <c r="I32" s="1086"/>
      <c r="J32" s="1086"/>
      <c r="K32" s="1086"/>
      <c r="L32" s="1129"/>
    </row>
    <row r="33" spans="1:12" s="11" customFormat="1" ht="15.75">
      <c r="A33" s="418">
        <v>22</v>
      </c>
      <c r="B33" s="423" t="s">
        <v>887</v>
      </c>
      <c r="C33" s="1128"/>
      <c r="D33" s="1086"/>
      <c r="E33" s="1086"/>
      <c r="F33" s="1086"/>
      <c r="G33" s="1086"/>
      <c r="H33" s="1086"/>
      <c r="I33" s="1086"/>
      <c r="J33" s="1086"/>
      <c r="K33" s="1086"/>
      <c r="L33" s="1129"/>
    </row>
    <row r="34" spans="1:12" s="11" customFormat="1" ht="15.75">
      <c r="A34" s="418">
        <v>23</v>
      </c>
      <c r="B34" s="423" t="s">
        <v>888</v>
      </c>
      <c r="C34" s="1128"/>
      <c r="D34" s="1086"/>
      <c r="E34" s="1086"/>
      <c r="F34" s="1086"/>
      <c r="G34" s="1086"/>
      <c r="H34" s="1086"/>
      <c r="I34" s="1086"/>
      <c r="J34" s="1086"/>
      <c r="K34" s="1086"/>
      <c r="L34" s="1129"/>
    </row>
    <row r="35" spans="1:12" s="11" customFormat="1" ht="15.75">
      <c r="A35" s="418">
        <v>24</v>
      </c>
      <c r="B35" s="423" t="s">
        <v>889</v>
      </c>
      <c r="C35" s="1128"/>
      <c r="D35" s="1086"/>
      <c r="E35" s="1086"/>
      <c r="F35" s="1086"/>
      <c r="G35" s="1086"/>
      <c r="H35" s="1086"/>
      <c r="I35" s="1086"/>
      <c r="J35" s="1086"/>
      <c r="K35" s="1086"/>
      <c r="L35" s="1129"/>
    </row>
    <row r="36" spans="1:12" s="11" customFormat="1" ht="15.75">
      <c r="A36" s="418">
        <v>25</v>
      </c>
      <c r="B36" s="423" t="s">
        <v>890</v>
      </c>
      <c r="C36" s="1128"/>
      <c r="D36" s="1086"/>
      <c r="E36" s="1086"/>
      <c r="F36" s="1086"/>
      <c r="G36" s="1086"/>
      <c r="H36" s="1086"/>
      <c r="I36" s="1086"/>
      <c r="J36" s="1086"/>
      <c r="K36" s="1086"/>
      <c r="L36" s="1129"/>
    </row>
    <row r="37" spans="1:12" s="11" customFormat="1" ht="16.5" customHeight="1">
      <c r="A37" s="418">
        <v>26</v>
      </c>
      <c r="B37" s="423" t="s">
        <v>891</v>
      </c>
      <c r="C37" s="1128"/>
      <c r="D37" s="1086"/>
      <c r="E37" s="1086"/>
      <c r="F37" s="1086"/>
      <c r="G37" s="1086"/>
      <c r="H37" s="1086"/>
      <c r="I37" s="1086"/>
      <c r="J37" s="1086"/>
      <c r="K37" s="1086"/>
      <c r="L37" s="1129"/>
    </row>
    <row r="38" spans="1:12" s="11" customFormat="1" ht="15.75">
      <c r="A38" s="418">
        <v>27</v>
      </c>
      <c r="B38" s="423" t="s">
        <v>892</v>
      </c>
      <c r="C38" s="1128"/>
      <c r="D38" s="1086"/>
      <c r="E38" s="1086"/>
      <c r="F38" s="1086"/>
      <c r="G38" s="1086"/>
      <c r="H38" s="1086"/>
      <c r="I38" s="1086"/>
      <c r="J38" s="1086"/>
      <c r="K38" s="1086"/>
      <c r="L38" s="1129"/>
    </row>
    <row r="39" spans="1:12" s="11" customFormat="1" ht="15.75">
      <c r="A39" s="418">
        <v>28</v>
      </c>
      <c r="B39" s="423" t="s">
        <v>893</v>
      </c>
      <c r="C39" s="1128"/>
      <c r="D39" s="1086"/>
      <c r="E39" s="1086"/>
      <c r="F39" s="1086"/>
      <c r="G39" s="1086"/>
      <c r="H39" s="1086"/>
      <c r="I39" s="1086"/>
      <c r="J39" s="1086"/>
      <c r="K39" s="1086"/>
      <c r="L39" s="1129"/>
    </row>
    <row r="40" spans="1:12" s="11" customFormat="1" ht="15.75">
      <c r="A40" s="418">
        <v>29</v>
      </c>
      <c r="B40" s="423" t="s">
        <v>894</v>
      </c>
      <c r="C40" s="1128"/>
      <c r="D40" s="1086"/>
      <c r="E40" s="1086"/>
      <c r="F40" s="1086"/>
      <c r="G40" s="1086"/>
      <c r="H40" s="1086"/>
      <c r="I40" s="1086"/>
      <c r="J40" s="1086"/>
      <c r="K40" s="1086"/>
      <c r="L40" s="1129"/>
    </row>
    <row r="41" spans="1:12" s="11" customFormat="1" ht="15.75">
      <c r="A41" s="418">
        <v>30</v>
      </c>
      <c r="B41" s="423" t="s">
        <v>895</v>
      </c>
      <c r="C41" s="1128"/>
      <c r="D41" s="1086"/>
      <c r="E41" s="1086"/>
      <c r="F41" s="1086"/>
      <c r="G41" s="1086"/>
      <c r="H41" s="1086"/>
      <c r="I41" s="1086"/>
      <c r="J41" s="1086"/>
      <c r="K41" s="1086"/>
      <c r="L41" s="1129"/>
    </row>
    <row r="42" spans="1:12" s="11" customFormat="1" ht="15.75">
      <c r="A42" s="418">
        <v>31</v>
      </c>
      <c r="B42" s="423" t="s">
        <v>896</v>
      </c>
      <c r="C42" s="1128"/>
      <c r="D42" s="1086"/>
      <c r="E42" s="1086"/>
      <c r="F42" s="1086"/>
      <c r="G42" s="1086"/>
      <c r="H42" s="1086"/>
      <c r="I42" s="1086"/>
      <c r="J42" s="1086"/>
      <c r="K42" s="1086"/>
      <c r="L42" s="1129"/>
    </row>
    <row r="43" spans="1:12" s="11" customFormat="1" ht="15.75">
      <c r="A43" s="418">
        <v>32</v>
      </c>
      <c r="B43" s="423" t="s">
        <v>897</v>
      </c>
      <c r="C43" s="1128"/>
      <c r="D43" s="1086"/>
      <c r="E43" s="1086"/>
      <c r="F43" s="1086"/>
      <c r="G43" s="1086"/>
      <c r="H43" s="1086"/>
      <c r="I43" s="1086"/>
      <c r="J43" s="1086"/>
      <c r="K43" s="1086"/>
      <c r="L43" s="1129"/>
    </row>
    <row r="44" spans="1:12" ht="15.75">
      <c r="A44" s="418">
        <v>33</v>
      </c>
      <c r="B44" s="423" t="s">
        <v>898</v>
      </c>
      <c r="C44" s="1128"/>
      <c r="D44" s="1086"/>
      <c r="E44" s="1086"/>
      <c r="F44" s="1086"/>
      <c r="G44" s="1086"/>
      <c r="H44" s="1086"/>
      <c r="I44" s="1086"/>
      <c r="J44" s="1086"/>
      <c r="K44" s="1086"/>
      <c r="L44" s="1129"/>
    </row>
    <row r="45" spans="1:12" ht="15.75">
      <c r="A45" s="418">
        <v>34</v>
      </c>
      <c r="B45" s="423" t="s">
        <v>899</v>
      </c>
      <c r="C45" s="1128"/>
      <c r="D45" s="1086"/>
      <c r="E45" s="1086"/>
      <c r="F45" s="1086"/>
      <c r="G45" s="1086"/>
      <c r="H45" s="1086"/>
      <c r="I45" s="1086"/>
      <c r="J45" s="1086"/>
      <c r="K45" s="1086"/>
      <c r="L45" s="1129"/>
    </row>
    <row r="46" spans="1:12" ht="15.75">
      <c r="A46" s="1064" t="s">
        <v>900</v>
      </c>
      <c r="B46" s="1065"/>
      <c r="C46" s="1130"/>
      <c r="D46" s="1131"/>
      <c r="E46" s="1131"/>
      <c r="F46" s="1131"/>
      <c r="G46" s="1131"/>
      <c r="H46" s="1131"/>
      <c r="I46" s="1131"/>
      <c r="J46" s="1131"/>
      <c r="K46" s="1131"/>
      <c r="L46" s="1132"/>
    </row>
    <row r="47" spans="1:12" ht="15">
      <c r="A47" s="420" t="s">
        <v>380</v>
      </c>
      <c r="B47" s="420"/>
      <c r="C47" s="420"/>
      <c r="D47" s="420"/>
      <c r="E47" s="420"/>
      <c r="F47" s="420"/>
      <c r="G47" s="420"/>
      <c r="H47" s="420"/>
      <c r="I47" s="420"/>
      <c r="J47" s="420"/>
      <c r="K47" s="420"/>
      <c r="L47" s="420"/>
    </row>
    <row r="48" spans="1:12" ht="15">
      <c r="A48" s="427" t="s">
        <v>379</v>
      </c>
      <c r="B48" s="420"/>
      <c r="C48" s="420"/>
      <c r="D48" s="420"/>
      <c r="E48" s="420"/>
      <c r="F48" s="420"/>
      <c r="G48" s="420"/>
      <c r="H48" s="420"/>
      <c r="I48" s="420"/>
      <c r="J48" s="420"/>
      <c r="K48" s="420"/>
      <c r="L48" s="420"/>
    </row>
    <row r="49" spans="1:12" ht="15.75" customHeight="1">
      <c r="A49" s="11"/>
      <c r="B49" s="11"/>
      <c r="C49" s="11"/>
      <c r="D49" s="11"/>
      <c r="E49" s="11"/>
      <c r="F49" s="11"/>
      <c r="G49" s="11"/>
      <c r="H49" s="11"/>
      <c r="I49" s="11"/>
      <c r="J49" s="11"/>
      <c r="K49" s="11"/>
      <c r="L49" s="11"/>
    </row>
    <row r="50" spans="1:12" ht="15.75" customHeight="1">
      <c r="A50" s="11"/>
      <c r="B50" s="11"/>
      <c r="C50" s="11"/>
      <c r="D50" s="11"/>
      <c r="E50" s="11"/>
      <c r="F50" s="11"/>
      <c r="G50" s="11"/>
      <c r="H50" s="11"/>
      <c r="I50" s="11"/>
      <c r="J50" s="1082" t="s">
        <v>12</v>
      </c>
      <c r="K50" s="1082"/>
      <c r="L50" s="1082"/>
    </row>
    <row r="51" spans="2:12" ht="14.25" customHeight="1">
      <c r="B51" s="387"/>
      <c r="C51" s="387"/>
      <c r="D51" s="387"/>
      <c r="E51" s="387"/>
      <c r="F51" s="387"/>
      <c r="G51" s="387"/>
      <c r="H51" s="387"/>
      <c r="I51" s="387"/>
      <c r="J51" s="1082" t="s">
        <v>13</v>
      </c>
      <c r="K51" s="1082"/>
      <c r="L51" s="1082"/>
    </row>
    <row r="52" spans="2:12" ht="12.75" customHeight="1">
      <c r="B52" s="387"/>
      <c r="C52" s="387"/>
      <c r="D52" s="387"/>
      <c r="E52" s="387"/>
      <c r="F52" s="387"/>
      <c r="G52" s="387"/>
      <c r="H52" s="387"/>
      <c r="I52" s="387"/>
      <c r="J52" s="1082" t="s">
        <v>19</v>
      </c>
      <c r="K52" s="1082"/>
      <c r="L52" s="1082"/>
    </row>
    <row r="53" spans="2:12" ht="12.75" customHeight="1">
      <c r="B53" s="387"/>
      <c r="C53" s="387"/>
      <c r="D53" s="387"/>
      <c r="E53" s="387"/>
      <c r="F53" s="387"/>
      <c r="G53" s="387"/>
      <c r="H53" s="387"/>
      <c r="I53" s="387"/>
      <c r="J53" s="387"/>
      <c r="K53" s="387"/>
      <c r="L53" s="387"/>
    </row>
    <row r="54" spans="1:13" ht="15.75">
      <c r="A54" s="12" t="s">
        <v>1121</v>
      </c>
      <c r="B54" s="11"/>
      <c r="C54" s="11"/>
      <c r="D54" s="11"/>
      <c r="E54" s="11"/>
      <c r="F54" s="11"/>
      <c r="J54" s="1069" t="s">
        <v>83</v>
      </c>
      <c r="K54" s="1069"/>
      <c r="L54" s="1069"/>
      <c r="M54" s="1069"/>
    </row>
    <row r="55" ht="15.75">
      <c r="A55" s="11"/>
    </row>
    <row r="56" spans="1:12" ht="15">
      <c r="A56" s="1078"/>
      <c r="B56" s="1078"/>
      <c r="C56" s="1078"/>
      <c r="D56" s="1078"/>
      <c r="E56" s="1078"/>
      <c r="F56" s="1078"/>
      <c r="G56" s="1078"/>
      <c r="H56" s="1078"/>
      <c r="I56" s="1078"/>
      <c r="J56" s="1078"/>
      <c r="K56" s="1078"/>
      <c r="L56" s="1078"/>
    </row>
  </sheetData>
  <sheetProtection/>
  <mergeCells count="18">
    <mergeCell ref="J50:L50"/>
    <mergeCell ref="J51:L51"/>
    <mergeCell ref="J52:L52"/>
    <mergeCell ref="J54:M54"/>
    <mergeCell ref="A56:L56"/>
    <mergeCell ref="I8:L8"/>
    <mergeCell ref="A9:A10"/>
    <mergeCell ref="B9:B10"/>
    <mergeCell ref="C9:G9"/>
    <mergeCell ref="H9:L9"/>
    <mergeCell ref="A46:B46"/>
    <mergeCell ref="L1:N1"/>
    <mergeCell ref="A2:L2"/>
    <mergeCell ref="A3:L3"/>
    <mergeCell ref="A5:L5"/>
    <mergeCell ref="A7:B7"/>
    <mergeCell ref="F7:L7"/>
    <mergeCell ref="C12:L46"/>
  </mergeCells>
  <printOptions horizontalCentered="1"/>
  <pageMargins left="0.7086614173228347" right="0.7086614173228347" top="0.2362204724409449" bottom="0" header="0.2" footer="0.18"/>
  <pageSetup fitToHeight="1" fitToWidth="1" horizontalDpi="600" verticalDpi="600" orientation="landscape" paperSize="9" scale="65" r:id="rId1"/>
  <rowBreaks count="1" manualBreakCount="1">
    <brk id="55" max="255" man="1"/>
  </rowBreaks>
</worksheet>
</file>

<file path=xl/worksheets/sheet23.xml><?xml version="1.0" encoding="utf-8"?>
<worksheet xmlns="http://schemas.openxmlformats.org/spreadsheetml/2006/main" xmlns:r="http://schemas.openxmlformats.org/officeDocument/2006/relationships">
  <sheetPr>
    <tabColor rgb="FFFF0000"/>
    <pageSetUpPr fitToPage="1"/>
  </sheetPr>
  <dimension ref="A1:U58"/>
  <sheetViews>
    <sheetView zoomScaleSheetLayoutView="90" zoomScalePageLayoutView="0" workbookViewId="0" topLeftCell="A4">
      <pane xSplit="2" ySplit="10" topLeftCell="C45" activePane="bottomRight" state="frozen"/>
      <selection pane="topLeft" activeCell="A4" sqref="A4"/>
      <selection pane="topRight" activeCell="C4" sqref="C4"/>
      <selection pane="bottomLeft" activeCell="A14" sqref="A14"/>
      <selection pane="bottomRight" activeCell="C53" sqref="C53:N53"/>
    </sheetView>
  </sheetViews>
  <sheetFormatPr defaultColWidth="9.140625" defaultRowHeight="12.75"/>
  <cols>
    <col min="1" max="1" width="5.140625" style="414" customWidth="1"/>
    <col min="2" max="2" width="29.57421875" style="414" customWidth="1"/>
    <col min="3" max="3" width="10.57421875" style="414" customWidth="1"/>
    <col min="4" max="4" width="10.8515625" style="414" customWidth="1"/>
    <col min="5" max="5" width="10.7109375" style="414" customWidth="1"/>
    <col min="6" max="6" width="9.57421875" style="414" bestFit="1" customWidth="1"/>
    <col min="7" max="7" width="9.28125" style="414" customWidth="1"/>
    <col min="8" max="8" width="9.57421875" style="414" bestFit="1" customWidth="1"/>
    <col min="9" max="9" width="11.28125" style="414" customWidth="1"/>
    <col min="10" max="10" width="10.7109375" style="414" customWidth="1"/>
    <col min="11" max="12" width="10.57421875" style="414" customWidth="1"/>
    <col min="13" max="13" width="11.7109375" style="414" customWidth="1"/>
    <col min="14" max="14" width="10.57421875" style="414" customWidth="1"/>
    <col min="15" max="15" width="13.7109375" style="414" customWidth="1"/>
    <col min="16" max="16" width="15.140625" style="414" customWidth="1"/>
    <col min="17" max="17" width="10.7109375" style="414" customWidth="1"/>
    <col min="18" max="18" width="9.140625" style="414" customWidth="1"/>
    <col min="19" max="19" width="16.7109375" style="414" bestFit="1" customWidth="1"/>
    <col min="20" max="16384" width="9.140625" style="414" customWidth="1"/>
  </cols>
  <sheetData>
    <row r="1" spans="8:21" ht="15.75">
      <c r="H1" s="76"/>
      <c r="I1" s="76"/>
      <c r="J1" s="76"/>
      <c r="K1" s="76"/>
      <c r="L1" s="76"/>
      <c r="M1" s="76"/>
      <c r="N1" s="76"/>
      <c r="O1" s="76"/>
      <c r="P1" s="1068" t="s">
        <v>64</v>
      </c>
      <c r="Q1" s="1068"/>
      <c r="T1" s="24"/>
      <c r="U1" s="24"/>
    </row>
    <row r="2" spans="1:21" ht="15">
      <c r="A2" s="1078" t="s">
        <v>0</v>
      </c>
      <c r="B2" s="1078"/>
      <c r="C2" s="1078"/>
      <c r="D2" s="1078"/>
      <c r="E2" s="1078"/>
      <c r="F2" s="1078"/>
      <c r="G2" s="1078"/>
      <c r="H2" s="1078"/>
      <c r="I2" s="1078"/>
      <c r="J2" s="1078"/>
      <c r="K2" s="1078"/>
      <c r="L2" s="1078"/>
      <c r="M2" s="1078"/>
      <c r="N2" s="1078"/>
      <c r="O2" s="1078"/>
      <c r="P2" s="1078"/>
      <c r="Q2" s="1078"/>
      <c r="R2" s="26"/>
      <c r="S2" s="26"/>
      <c r="T2" s="26"/>
      <c r="U2" s="26"/>
    </row>
    <row r="3" spans="1:21" ht="15.75">
      <c r="A3" s="996" t="s">
        <v>656</v>
      </c>
      <c r="B3" s="996"/>
      <c r="C3" s="996"/>
      <c r="D3" s="996"/>
      <c r="E3" s="996"/>
      <c r="F3" s="996"/>
      <c r="G3" s="996"/>
      <c r="H3" s="996"/>
      <c r="I3" s="996"/>
      <c r="J3" s="996"/>
      <c r="K3" s="996"/>
      <c r="L3" s="996"/>
      <c r="M3" s="996"/>
      <c r="N3" s="996"/>
      <c r="O3" s="996"/>
      <c r="P3" s="996"/>
      <c r="Q3" s="996"/>
      <c r="R3" s="76"/>
      <c r="S3" s="76"/>
      <c r="T3" s="76"/>
      <c r="U3" s="76"/>
    </row>
    <row r="4" ht="10.5" customHeight="1"/>
    <row r="5" spans="1:17" ht="15">
      <c r="A5" s="589"/>
      <c r="B5" s="589"/>
      <c r="C5" s="589"/>
      <c r="D5" s="589"/>
      <c r="E5" s="590"/>
      <c r="F5" s="590"/>
      <c r="G5" s="590"/>
      <c r="H5" s="590"/>
      <c r="I5" s="590"/>
      <c r="J5" s="590"/>
      <c r="K5" s="590"/>
      <c r="L5" s="590"/>
      <c r="M5" s="590"/>
      <c r="N5" s="589"/>
      <c r="O5" s="589"/>
      <c r="P5" s="590"/>
      <c r="Q5" s="420"/>
    </row>
    <row r="6" spans="1:17" ht="18" customHeight="1">
      <c r="A6" s="1104" t="s">
        <v>762</v>
      </c>
      <c r="B6" s="1104"/>
      <c r="C6" s="1104"/>
      <c r="D6" s="1104"/>
      <c r="E6" s="1104"/>
      <c r="F6" s="1104"/>
      <c r="G6" s="1104"/>
      <c r="H6" s="1104"/>
      <c r="I6" s="1104"/>
      <c r="J6" s="1104"/>
      <c r="K6" s="1104"/>
      <c r="L6" s="1104"/>
      <c r="M6" s="1104"/>
      <c r="N6" s="1104"/>
      <c r="O6" s="1104"/>
      <c r="P6" s="1104"/>
      <c r="Q6" s="1104"/>
    </row>
    <row r="7" ht="9.75" customHeight="1"/>
    <row r="8" ht="0.75" customHeight="1"/>
    <row r="9" spans="1:19" ht="15.75">
      <c r="A9" s="1069" t="s">
        <v>936</v>
      </c>
      <c r="B9" s="1069"/>
      <c r="Q9" s="591" t="s">
        <v>23</v>
      </c>
      <c r="R9" s="308"/>
      <c r="S9" s="420"/>
    </row>
    <row r="10" spans="1:17" ht="15.75">
      <c r="A10" s="11"/>
      <c r="N10" s="1133" t="s">
        <v>828</v>
      </c>
      <c r="O10" s="1133"/>
      <c r="P10" s="1133"/>
      <c r="Q10" s="1133"/>
    </row>
    <row r="11" spans="1:17" ht="36" customHeight="1">
      <c r="A11" s="1071" t="s">
        <v>917</v>
      </c>
      <c r="B11" s="1071" t="s">
        <v>3</v>
      </c>
      <c r="C11" s="1077" t="s">
        <v>679</v>
      </c>
      <c r="D11" s="1077"/>
      <c r="E11" s="1077"/>
      <c r="F11" s="1077" t="s">
        <v>680</v>
      </c>
      <c r="G11" s="1077"/>
      <c r="H11" s="1077"/>
      <c r="I11" s="1125" t="s">
        <v>384</v>
      </c>
      <c r="J11" s="1126"/>
      <c r="K11" s="1127"/>
      <c r="L11" s="1125" t="s">
        <v>93</v>
      </c>
      <c r="M11" s="1126"/>
      <c r="N11" s="1127"/>
      <c r="O11" s="1134" t="s">
        <v>832</v>
      </c>
      <c r="P11" s="1135"/>
      <c r="Q11" s="1136"/>
    </row>
    <row r="12" spans="1:17" ht="48" customHeight="1">
      <c r="A12" s="1072"/>
      <c r="B12" s="1072"/>
      <c r="C12" s="418" t="s">
        <v>115</v>
      </c>
      <c r="D12" s="418" t="s">
        <v>758</v>
      </c>
      <c r="E12" s="521" t="s">
        <v>18</v>
      </c>
      <c r="F12" s="418" t="s">
        <v>115</v>
      </c>
      <c r="G12" s="418" t="s">
        <v>759</v>
      </c>
      <c r="H12" s="521" t="s">
        <v>18</v>
      </c>
      <c r="I12" s="418" t="s">
        <v>115</v>
      </c>
      <c r="J12" s="418" t="s">
        <v>759</v>
      </c>
      <c r="K12" s="521" t="s">
        <v>18</v>
      </c>
      <c r="L12" s="418" t="s">
        <v>115</v>
      </c>
      <c r="M12" s="418" t="s">
        <v>759</v>
      </c>
      <c r="N12" s="521" t="s">
        <v>18</v>
      </c>
      <c r="O12" s="418" t="s">
        <v>239</v>
      </c>
      <c r="P12" s="418" t="s">
        <v>760</v>
      </c>
      <c r="Q12" s="418" t="s">
        <v>116</v>
      </c>
    </row>
    <row r="13" spans="1:17" s="422" customFormat="1" ht="15">
      <c r="A13" s="421">
        <v>1</v>
      </c>
      <c r="B13" s="421">
        <v>2</v>
      </c>
      <c r="C13" s="421">
        <v>3</v>
      </c>
      <c r="D13" s="421">
        <v>4</v>
      </c>
      <c r="E13" s="421">
        <v>5</v>
      </c>
      <c r="F13" s="421">
        <v>6</v>
      </c>
      <c r="G13" s="421">
        <v>7</v>
      </c>
      <c r="H13" s="421">
        <v>8</v>
      </c>
      <c r="I13" s="421">
        <v>9</v>
      </c>
      <c r="J13" s="421">
        <v>10</v>
      </c>
      <c r="K13" s="421">
        <v>11</v>
      </c>
      <c r="L13" s="421">
        <v>12</v>
      </c>
      <c r="M13" s="421">
        <v>13</v>
      </c>
      <c r="N13" s="421">
        <v>14</v>
      </c>
      <c r="O13" s="421">
        <v>15</v>
      </c>
      <c r="P13" s="421">
        <v>16</v>
      </c>
      <c r="Q13" s="421">
        <v>17</v>
      </c>
    </row>
    <row r="14" spans="1:18" s="422" customFormat="1" ht="15.75">
      <c r="A14" s="418">
        <v>1</v>
      </c>
      <c r="B14" s="423" t="s">
        <v>866</v>
      </c>
      <c r="C14" s="566">
        <v>307.5017010001</v>
      </c>
      <c r="D14" s="566">
        <v>204.55650353339993</v>
      </c>
      <c r="E14" s="566">
        <f>C14+D14</f>
        <v>512.0582045335</v>
      </c>
      <c r="F14" s="566">
        <v>1.68</v>
      </c>
      <c r="G14" s="566">
        <v>1.36</v>
      </c>
      <c r="H14" s="566">
        <v>3.04</v>
      </c>
      <c r="I14" s="604">
        <v>290.6995383668647</v>
      </c>
      <c r="J14" s="604">
        <v>193.7591926040282</v>
      </c>
      <c r="K14" s="604">
        <f>SUM(I14:J14)</f>
        <v>484.45873097089293</v>
      </c>
      <c r="L14" s="571">
        <v>285.78</v>
      </c>
      <c r="M14" s="571">
        <v>190.374</v>
      </c>
      <c r="N14" s="571">
        <f>SUM(L14:M14)</f>
        <v>476.154</v>
      </c>
      <c r="O14" s="571">
        <f>F14+I14-L14</f>
        <v>6.599538366864749</v>
      </c>
      <c r="P14" s="571">
        <f>G14+J14-M14</f>
        <v>4.745192604028205</v>
      </c>
      <c r="Q14" s="571">
        <f>SUM(O14:P14)</f>
        <v>11.344730970892954</v>
      </c>
      <c r="R14" s="593"/>
    </row>
    <row r="15" spans="1:18" s="422" customFormat="1" ht="15.75">
      <c r="A15" s="418">
        <v>2</v>
      </c>
      <c r="B15" s="423" t="s">
        <v>867</v>
      </c>
      <c r="C15" s="566">
        <v>447.1912676899</v>
      </c>
      <c r="D15" s="566">
        <v>297.47319442659995</v>
      </c>
      <c r="E15" s="566">
        <f aca="true" t="shared" si="0" ref="E15:E47">C15+D15</f>
        <v>744.6644621164999</v>
      </c>
      <c r="F15" s="566">
        <v>2.3200000000000003</v>
      </c>
      <c r="G15" s="566">
        <v>2.916465520000016</v>
      </c>
      <c r="H15" s="566">
        <v>5.236465520000016</v>
      </c>
      <c r="I15" s="604">
        <v>421.9833158187824</v>
      </c>
      <c r="J15" s="604">
        <v>281.26223134332776</v>
      </c>
      <c r="K15" s="604">
        <f aca="true" t="shared" si="1" ref="K15:K47">SUM(I15:J15)</f>
        <v>703.2455471621101</v>
      </c>
      <c r="L15" s="571">
        <v>417.872524032</v>
      </c>
      <c r="M15" s="571">
        <v>278.475</v>
      </c>
      <c r="N15" s="571">
        <f aca="true" t="shared" si="2" ref="N15:N47">SUM(L15:M15)</f>
        <v>696.347524032</v>
      </c>
      <c r="O15" s="571">
        <f aca="true" t="shared" si="3" ref="O15:O47">F15+I15-L15</f>
        <v>6.430791786782379</v>
      </c>
      <c r="P15" s="571">
        <f aca="true" t="shared" si="4" ref="P15:P47">G15+J15-M15</f>
        <v>5.703696863327764</v>
      </c>
      <c r="Q15" s="571">
        <f aca="true" t="shared" si="5" ref="Q15:Q47">SUM(O15:P15)</f>
        <v>12.134488650110143</v>
      </c>
      <c r="R15" s="593"/>
    </row>
    <row r="16" spans="1:18" s="422" customFormat="1" ht="15.75">
      <c r="A16" s="418">
        <v>3</v>
      </c>
      <c r="B16" s="423" t="s">
        <v>868</v>
      </c>
      <c r="C16" s="566">
        <v>532.0744599746</v>
      </c>
      <c r="D16" s="566">
        <v>353.93977061640004</v>
      </c>
      <c r="E16" s="566">
        <f t="shared" si="0"/>
        <v>886.0142305910001</v>
      </c>
      <c r="F16" s="566">
        <v>2.710000000000008</v>
      </c>
      <c r="G16" s="566">
        <v>5.855763759999988</v>
      </c>
      <c r="H16" s="566">
        <v>8.565763759999996</v>
      </c>
      <c r="I16" s="604">
        <v>503.64283595546766</v>
      </c>
      <c r="J16" s="604">
        <v>335.6905694190509</v>
      </c>
      <c r="K16" s="604">
        <f t="shared" si="1"/>
        <v>839.3334053745186</v>
      </c>
      <c r="L16" s="571">
        <v>493.86</v>
      </c>
      <c r="M16" s="571">
        <v>333.575</v>
      </c>
      <c r="N16" s="571">
        <f t="shared" si="2"/>
        <v>827.435</v>
      </c>
      <c r="O16" s="571">
        <f t="shared" si="3"/>
        <v>12.492835955467626</v>
      </c>
      <c r="P16" s="571">
        <f t="shared" si="4"/>
        <v>7.97133317905093</v>
      </c>
      <c r="Q16" s="571">
        <f t="shared" si="5"/>
        <v>20.464169134518556</v>
      </c>
      <c r="R16" s="593"/>
    </row>
    <row r="17" spans="1:18" s="422" customFormat="1" ht="15.75">
      <c r="A17" s="418">
        <v>4</v>
      </c>
      <c r="B17" s="423" t="s">
        <v>869</v>
      </c>
      <c r="C17" s="566">
        <v>540.4133360641999</v>
      </c>
      <c r="D17" s="566">
        <v>359.4898086428</v>
      </c>
      <c r="E17" s="566">
        <f t="shared" si="0"/>
        <v>899.9031447069999</v>
      </c>
      <c r="F17" s="566">
        <v>6</v>
      </c>
      <c r="G17" s="566">
        <v>9.084332000000018</v>
      </c>
      <c r="H17" s="566">
        <v>15.084332000000018</v>
      </c>
      <c r="I17" s="604">
        <v>511.53573653023915</v>
      </c>
      <c r="J17" s="604">
        <v>340.9518519202718</v>
      </c>
      <c r="K17" s="604">
        <f t="shared" si="1"/>
        <v>852.4875884505109</v>
      </c>
      <c r="L17" s="571">
        <v>516.73</v>
      </c>
      <c r="M17" s="571">
        <v>349.26484038</v>
      </c>
      <c r="N17" s="571">
        <f t="shared" si="2"/>
        <v>865.99484038</v>
      </c>
      <c r="O17" s="571">
        <f t="shared" si="3"/>
        <v>0.8057365302390735</v>
      </c>
      <c r="P17" s="571">
        <f t="shared" si="4"/>
        <v>0.7713435402718005</v>
      </c>
      <c r="Q17" s="571">
        <f t="shared" si="5"/>
        <v>1.577080070510874</v>
      </c>
      <c r="R17" s="593"/>
    </row>
    <row r="18" spans="1:18" s="422" customFormat="1" ht="15.75">
      <c r="A18" s="418">
        <v>5</v>
      </c>
      <c r="B18" s="423" t="s">
        <v>870</v>
      </c>
      <c r="C18" s="566">
        <v>448.0350516039</v>
      </c>
      <c r="D18" s="566">
        <v>298.03747160259996</v>
      </c>
      <c r="E18" s="566">
        <f t="shared" si="0"/>
        <v>746.0725232064999</v>
      </c>
      <c r="F18" s="566">
        <v>10.014999999999986</v>
      </c>
      <c r="G18" s="566">
        <v>7.254461959999986</v>
      </c>
      <c r="H18" s="566">
        <v>17.269461959999973</v>
      </c>
      <c r="I18" s="604">
        <v>424.0939372461792</v>
      </c>
      <c r="J18" s="604">
        <v>282.6694437722376</v>
      </c>
      <c r="K18" s="604">
        <f t="shared" si="1"/>
        <v>706.7633810184168</v>
      </c>
      <c r="L18" s="571">
        <v>422.56072493999994</v>
      </c>
      <c r="M18" s="571">
        <v>281.485</v>
      </c>
      <c r="N18" s="571">
        <f t="shared" si="2"/>
        <v>704.0457249399999</v>
      </c>
      <c r="O18" s="571">
        <f t="shared" si="3"/>
        <v>11.548212306179266</v>
      </c>
      <c r="P18" s="571">
        <f t="shared" si="4"/>
        <v>8.438905732237572</v>
      </c>
      <c r="Q18" s="571">
        <f t="shared" si="5"/>
        <v>19.98711803841684</v>
      </c>
      <c r="R18" s="593"/>
    </row>
    <row r="19" spans="1:18" s="422" customFormat="1" ht="15.75">
      <c r="A19" s="418">
        <v>6</v>
      </c>
      <c r="B19" s="423" t="s">
        <v>871</v>
      </c>
      <c r="C19" s="566">
        <v>198.46904436609998</v>
      </c>
      <c r="D19" s="566">
        <v>132.02273567739996</v>
      </c>
      <c r="E19" s="566">
        <f t="shared" si="0"/>
        <v>330.49178004349994</v>
      </c>
      <c r="F19" s="566">
        <v>3.8200000000000003</v>
      </c>
      <c r="G19" s="566">
        <v>2.3042099999999976</v>
      </c>
      <c r="H19" s="566">
        <v>6.124209999999998</v>
      </c>
      <c r="I19" s="604">
        <v>187.61296812481459</v>
      </c>
      <c r="J19" s="604">
        <v>125.04870374757209</v>
      </c>
      <c r="K19" s="604">
        <f t="shared" si="1"/>
        <v>312.6616718723867</v>
      </c>
      <c r="L19" s="571">
        <v>191.40843959999998</v>
      </c>
      <c r="M19" s="571">
        <v>125.30695750000001</v>
      </c>
      <c r="N19" s="571">
        <f t="shared" si="2"/>
        <v>316.7153971</v>
      </c>
      <c r="O19" s="571">
        <f t="shared" si="3"/>
        <v>0.024528524814598995</v>
      </c>
      <c r="P19" s="571">
        <f t="shared" si="4"/>
        <v>2.0459562475720787</v>
      </c>
      <c r="Q19" s="571">
        <f t="shared" si="5"/>
        <v>2.0704847723866777</v>
      </c>
      <c r="R19" s="593"/>
    </row>
    <row r="20" spans="1:18" s="422" customFormat="1" ht="15.75">
      <c r="A20" s="418">
        <v>7</v>
      </c>
      <c r="B20" s="423" t="s">
        <v>872</v>
      </c>
      <c r="C20" s="566">
        <v>237.04905689659998</v>
      </c>
      <c r="D20" s="566">
        <v>157.68866006439998</v>
      </c>
      <c r="E20" s="566">
        <f t="shared" si="0"/>
        <v>394.73771696099993</v>
      </c>
      <c r="F20" s="566">
        <v>6.4695945368000025</v>
      </c>
      <c r="G20" s="566">
        <v>2.801829691199991</v>
      </c>
      <c r="H20" s="566">
        <v>9.271424227999994</v>
      </c>
      <c r="I20" s="604">
        <v>224.3819912318592</v>
      </c>
      <c r="J20" s="604">
        <v>149.5565215968704</v>
      </c>
      <c r="K20" s="604">
        <f t="shared" si="1"/>
        <v>373.9385128287296</v>
      </c>
      <c r="L20" s="571">
        <v>223.33676315353708</v>
      </c>
      <c r="M20" s="571">
        <v>146.485</v>
      </c>
      <c r="N20" s="571">
        <f t="shared" si="2"/>
        <v>369.82176315353706</v>
      </c>
      <c r="O20" s="571">
        <f t="shared" si="3"/>
        <v>7.514822615122114</v>
      </c>
      <c r="P20" s="571">
        <f t="shared" si="4"/>
        <v>5.873351288070381</v>
      </c>
      <c r="Q20" s="571">
        <f t="shared" si="5"/>
        <v>13.388173903192495</v>
      </c>
      <c r="R20" s="593"/>
    </row>
    <row r="21" spans="1:18" s="422" customFormat="1" ht="15.75">
      <c r="A21" s="418">
        <v>8</v>
      </c>
      <c r="B21" s="423" t="s">
        <v>873</v>
      </c>
      <c r="C21" s="566">
        <v>320.06977594639994</v>
      </c>
      <c r="D21" s="566">
        <v>212.91076649759998</v>
      </c>
      <c r="E21" s="566">
        <f t="shared" si="0"/>
        <v>532.9805424439999</v>
      </c>
      <c r="F21" s="566">
        <v>6.560000000000002</v>
      </c>
      <c r="G21" s="566">
        <v>6.002100000000006</v>
      </c>
      <c r="H21" s="566">
        <v>12.562100000000008</v>
      </c>
      <c r="I21" s="604">
        <v>302.96696633201753</v>
      </c>
      <c r="J21" s="604">
        <v>201.93476528798362</v>
      </c>
      <c r="K21" s="604">
        <f t="shared" si="1"/>
        <v>504.90173162000116</v>
      </c>
      <c r="L21" s="571">
        <v>308.29</v>
      </c>
      <c r="M21" s="571">
        <v>206.81771272</v>
      </c>
      <c r="N21" s="571">
        <f t="shared" si="2"/>
        <v>515.10771272</v>
      </c>
      <c r="O21" s="571">
        <f t="shared" si="3"/>
        <v>1.2369663320175164</v>
      </c>
      <c r="P21" s="571">
        <f t="shared" si="4"/>
        <v>1.1191525679836332</v>
      </c>
      <c r="Q21" s="571">
        <f t="shared" si="5"/>
        <v>2.3561189000011495</v>
      </c>
      <c r="R21" s="593"/>
    </row>
    <row r="22" spans="1:18" s="422" customFormat="1" ht="15.75">
      <c r="A22" s="418">
        <v>9</v>
      </c>
      <c r="B22" s="423" t="s">
        <v>874</v>
      </c>
      <c r="C22" s="566">
        <v>295.7354903542</v>
      </c>
      <c r="D22" s="566">
        <v>196.72541600280002</v>
      </c>
      <c r="E22" s="566">
        <f t="shared" si="0"/>
        <v>492.460906357</v>
      </c>
      <c r="F22" s="566">
        <v>5.810000000000002</v>
      </c>
      <c r="G22" s="566">
        <v>9.244000000000014</v>
      </c>
      <c r="H22" s="566">
        <v>15.054000000000016</v>
      </c>
      <c r="I22" s="604">
        <v>279.93273486848756</v>
      </c>
      <c r="J22" s="604">
        <v>186.58218706912032</v>
      </c>
      <c r="K22" s="604">
        <f t="shared" si="1"/>
        <v>466.5149219376079</v>
      </c>
      <c r="L22" s="571">
        <v>272.31666959999995</v>
      </c>
      <c r="M22" s="571">
        <v>185.586</v>
      </c>
      <c r="N22" s="571">
        <f t="shared" si="2"/>
        <v>457.90266959999997</v>
      </c>
      <c r="O22" s="571">
        <f t="shared" si="3"/>
        <v>13.426065268487605</v>
      </c>
      <c r="P22" s="571">
        <f t="shared" si="4"/>
        <v>10.240187069120338</v>
      </c>
      <c r="Q22" s="571">
        <f t="shared" si="5"/>
        <v>23.666252337607943</v>
      </c>
      <c r="R22" s="593"/>
    </row>
    <row r="23" spans="1:18" s="422" customFormat="1" ht="15.75">
      <c r="A23" s="418">
        <v>10</v>
      </c>
      <c r="B23" s="423" t="s">
        <v>875</v>
      </c>
      <c r="C23" s="566">
        <v>364.45282444090003</v>
      </c>
      <c r="D23" s="566">
        <v>242.43412066060003</v>
      </c>
      <c r="E23" s="566">
        <f t="shared" si="0"/>
        <v>606.8869451015</v>
      </c>
      <c r="F23" s="566">
        <v>3.0292999999999735</v>
      </c>
      <c r="G23" s="566">
        <v>4.280319999999989</v>
      </c>
      <c r="H23" s="566">
        <v>7.309619999999962</v>
      </c>
      <c r="I23" s="604">
        <v>344.9784618767316</v>
      </c>
      <c r="J23" s="604">
        <v>229.9363897971541</v>
      </c>
      <c r="K23" s="604">
        <f t="shared" si="1"/>
        <v>574.9148516738858</v>
      </c>
      <c r="L23" s="571">
        <v>336.13753532000004</v>
      </c>
      <c r="M23" s="571">
        <v>225.586</v>
      </c>
      <c r="N23" s="571">
        <f t="shared" si="2"/>
        <v>561.7235353200001</v>
      </c>
      <c r="O23" s="571">
        <f t="shared" si="3"/>
        <v>11.870226556731552</v>
      </c>
      <c r="P23" s="571">
        <f t="shared" si="4"/>
        <v>8.630709797154083</v>
      </c>
      <c r="Q23" s="571">
        <f t="shared" si="5"/>
        <v>20.500936353885635</v>
      </c>
      <c r="R23" s="593"/>
    </row>
    <row r="24" spans="1:18" s="422" customFormat="1" ht="15.75">
      <c r="A24" s="418">
        <v>11</v>
      </c>
      <c r="B24" s="423" t="s">
        <v>876</v>
      </c>
      <c r="C24" s="566">
        <v>269.03076041030005</v>
      </c>
      <c r="D24" s="566">
        <v>178.95983384019996</v>
      </c>
      <c r="E24" s="566">
        <f t="shared" si="0"/>
        <v>447.9905942505</v>
      </c>
      <c r="F24" s="566">
        <v>2.38</v>
      </c>
      <c r="G24" s="566">
        <v>3.36</v>
      </c>
      <c r="H24" s="566">
        <v>5.74</v>
      </c>
      <c r="I24" s="604">
        <v>254.65516571835238</v>
      </c>
      <c r="J24" s="604">
        <v>169.73383255815767</v>
      </c>
      <c r="K24" s="604">
        <f t="shared" si="1"/>
        <v>424.38899827651005</v>
      </c>
      <c r="L24" s="571">
        <v>237.35307540000005</v>
      </c>
      <c r="M24" s="571">
        <v>158.385</v>
      </c>
      <c r="N24" s="571">
        <f t="shared" si="2"/>
        <v>395.73807540000007</v>
      </c>
      <c r="O24" s="571">
        <f t="shared" si="3"/>
        <v>19.68209031835235</v>
      </c>
      <c r="P24" s="571">
        <f t="shared" si="4"/>
        <v>14.708832558157695</v>
      </c>
      <c r="Q24" s="571">
        <f t="shared" si="5"/>
        <v>34.39092287651005</v>
      </c>
      <c r="R24" s="593"/>
    </row>
    <row r="25" spans="1:18" s="422" customFormat="1" ht="15.75">
      <c r="A25" s="418">
        <v>12</v>
      </c>
      <c r="B25" s="423" t="s">
        <v>877</v>
      </c>
      <c r="C25" s="566">
        <v>698.5012315195</v>
      </c>
      <c r="D25" s="566">
        <v>464.650700013</v>
      </c>
      <c r="E25" s="566">
        <f t="shared" si="0"/>
        <v>1163.1519315325</v>
      </c>
      <c r="F25" s="566">
        <v>4.782999999999987</v>
      </c>
      <c r="G25" s="566">
        <v>6.062399999999997</v>
      </c>
      <c r="H25" s="566">
        <v>10.845399999999984</v>
      </c>
      <c r="I25" s="604">
        <v>661.1761796143657</v>
      </c>
      <c r="J25" s="604">
        <v>440.690906528857</v>
      </c>
      <c r="K25" s="604">
        <f t="shared" si="1"/>
        <v>1101.8670861432227</v>
      </c>
      <c r="L25" s="571">
        <v>642.623999</v>
      </c>
      <c r="M25" s="571">
        <v>429.495</v>
      </c>
      <c r="N25" s="571">
        <f t="shared" si="2"/>
        <v>1072.118999</v>
      </c>
      <c r="O25" s="571">
        <f t="shared" si="3"/>
        <v>23.33518061436564</v>
      </c>
      <c r="P25" s="571">
        <f t="shared" si="4"/>
        <v>17.25830652885702</v>
      </c>
      <c r="Q25" s="571">
        <f t="shared" si="5"/>
        <v>40.59348714322266</v>
      </c>
      <c r="R25" s="593"/>
    </row>
    <row r="26" spans="1:18" s="422" customFormat="1" ht="15.75">
      <c r="A26" s="418">
        <v>13</v>
      </c>
      <c r="B26" s="423" t="s">
        <v>878</v>
      </c>
      <c r="C26" s="566">
        <v>375.95100944390003</v>
      </c>
      <c r="D26" s="566">
        <v>250.08504616259995</v>
      </c>
      <c r="E26" s="566">
        <f t="shared" si="0"/>
        <v>626.0360556065</v>
      </c>
      <c r="F26" s="566">
        <v>8.89</v>
      </c>
      <c r="G26" s="566">
        <v>6.686400000000006</v>
      </c>
      <c r="H26" s="566">
        <v>15.576400000000007</v>
      </c>
      <c r="I26" s="604">
        <v>355.8619442662945</v>
      </c>
      <c r="J26" s="604">
        <v>237.19085839272554</v>
      </c>
      <c r="K26" s="604">
        <f t="shared" si="1"/>
        <v>593.05280265902</v>
      </c>
      <c r="L26" s="571">
        <v>348.94</v>
      </c>
      <c r="M26" s="571">
        <v>231.484</v>
      </c>
      <c r="N26" s="571">
        <f t="shared" si="2"/>
        <v>580.424</v>
      </c>
      <c r="O26" s="571">
        <f t="shared" si="3"/>
        <v>15.81194426629446</v>
      </c>
      <c r="P26" s="571">
        <f t="shared" si="4"/>
        <v>12.393258392725528</v>
      </c>
      <c r="Q26" s="571">
        <f t="shared" si="5"/>
        <v>28.20520265901999</v>
      </c>
      <c r="R26" s="593"/>
    </row>
    <row r="27" spans="1:19" s="422" customFormat="1" ht="15.75">
      <c r="A27" s="418">
        <v>14</v>
      </c>
      <c r="B27" s="423" t="s">
        <v>879</v>
      </c>
      <c r="C27" s="566">
        <v>253.2182304387</v>
      </c>
      <c r="D27" s="566">
        <v>168.4417462258</v>
      </c>
      <c r="E27" s="566">
        <f t="shared" si="0"/>
        <v>421.6599766645</v>
      </c>
      <c r="F27" s="566">
        <v>6.60799999999999</v>
      </c>
      <c r="G27" s="566">
        <v>4.705399999999997</v>
      </c>
      <c r="H27" s="566">
        <v>11.313399999999987</v>
      </c>
      <c r="I27" s="604">
        <v>239.68751725132563</v>
      </c>
      <c r="J27" s="604">
        <v>159.7576020762858</v>
      </c>
      <c r="K27" s="604">
        <f t="shared" si="1"/>
        <v>399.44511932761145</v>
      </c>
      <c r="L27" s="571">
        <v>234.57</v>
      </c>
      <c r="M27" s="571">
        <v>155.494</v>
      </c>
      <c r="N27" s="571">
        <f t="shared" si="2"/>
        <v>390.06399999999996</v>
      </c>
      <c r="O27" s="571">
        <f t="shared" si="3"/>
        <v>11.725517251325641</v>
      </c>
      <c r="P27" s="571">
        <f t="shared" si="4"/>
        <v>8.96900207628579</v>
      </c>
      <c r="Q27" s="571">
        <f t="shared" si="5"/>
        <v>20.69451932761143</v>
      </c>
      <c r="R27" s="593"/>
      <c r="S27" s="592"/>
    </row>
    <row r="28" spans="1:18" s="422" customFormat="1" ht="15.75">
      <c r="A28" s="418">
        <v>15</v>
      </c>
      <c r="B28" s="423" t="s">
        <v>880</v>
      </c>
      <c r="C28" s="566">
        <v>104.20480399719999</v>
      </c>
      <c r="D28" s="566">
        <v>69.3177547648</v>
      </c>
      <c r="E28" s="566">
        <f t="shared" si="0"/>
        <v>173.522558762</v>
      </c>
      <c r="F28" s="566">
        <v>8.283000000000001</v>
      </c>
      <c r="G28" s="566">
        <v>7.669409999999999</v>
      </c>
      <c r="H28" s="566">
        <v>15.95241</v>
      </c>
      <c r="I28" s="604">
        <v>98.7087076266804</v>
      </c>
      <c r="J28" s="604">
        <v>65.79183190332331</v>
      </c>
      <c r="K28" s="604">
        <f t="shared" si="1"/>
        <v>164.50053953000372</v>
      </c>
      <c r="L28" s="571">
        <v>105.8763</v>
      </c>
      <c r="M28" s="571">
        <v>73.012</v>
      </c>
      <c r="N28" s="571">
        <f t="shared" si="2"/>
        <v>178.88830000000002</v>
      </c>
      <c r="O28" s="571">
        <f t="shared" si="3"/>
        <v>1.115407626680394</v>
      </c>
      <c r="P28" s="571">
        <f t="shared" si="4"/>
        <v>0.44924190332331193</v>
      </c>
      <c r="Q28" s="571">
        <f t="shared" si="5"/>
        <v>1.564649530003706</v>
      </c>
      <c r="R28" s="593"/>
    </row>
    <row r="29" spans="1:18" s="422" customFormat="1" ht="15.75">
      <c r="A29" s="418">
        <v>16</v>
      </c>
      <c r="B29" s="423" t="s">
        <v>881</v>
      </c>
      <c r="C29" s="566">
        <v>383.64388718209995</v>
      </c>
      <c r="D29" s="566">
        <v>255.20345692139995</v>
      </c>
      <c r="E29" s="566">
        <f t="shared" si="0"/>
        <v>638.8473441034998</v>
      </c>
      <c r="F29" s="566">
        <v>5.789999999999992</v>
      </c>
      <c r="G29" s="566">
        <v>11.716199999999986</v>
      </c>
      <c r="H29" s="566">
        <v>17.50619999999998</v>
      </c>
      <c r="I29" s="604">
        <v>363.1436130574464</v>
      </c>
      <c r="J29" s="604">
        <v>242.0444391839504</v>
      </c>
      <c r="K29" s="604">
        <f t="shared" si="1"/>
        <v>605.1880522413968</v>
      </c>
      <c r="L29" s="571">
        <v>361.78</v>
      </c>
      <c r="M29" s="571">
        <v>248.484</v>
      </c>
      <c r="N29" s="571">
        <f t="shared" si="2"/>
        <v>610.264</v>
      </c>
      <c r="O29" s="571">
        <f t="shared" si="3"/>
        <v>7.153613057446364</v>
      </c>
      <c r="P29" s="571">
        <f t="shared" si="4"/>
        <v>5.27663918395038</v>
      </c>
      <c r="Q29" s="571">
        <f t="shared" si="5"/>
        <v>12.430252241396744</v>
      </c>
      <c r="R29" s="593"/>
    </row>
    <row r="30" spans="1:18" s="422" customFormat="1" ht="15.75">
      <c r="A30" s="418">
        <v>17</v>
      </c>
      <c r="B30" s="423" t="s">
        <v>882</v>
      </c>
      <c r="C30" s="566">
        <v>265.95235559750006</v>
      </c>
      <c r="D30" s="566">
        <v>176.91415756499998</v>
      </c>
      <c r="E30" s="566">
        <f t="shared" si="0"/>
        <v>442.86651316250004</v>
      </c>
      <c r="F30" s="566">
        <v>4.102999999999994</v>
      </c>
      <c r="G30" s="566">
        <v>2.269765641200003</v>
      </c>
      <c r="H30" s="566">
        <v>6.372765641199997</v>
      </c>
      <c r="I30" s="604">
        <v>251.30999514269172</v>
      </c>
      <c r="J30" s="604">
        <v>167.50446289862657</v>
      </c>
      <c r="K30" s="604">
        <f t="shared" si="1"/>
        <v>418.8144580413183</v>
      </c>
      <c r="L30" s="571">
        <v>249.109</v>
      </c>
      <c r="M30" s="571">
        <v>165.7945</v>
      </c>
      <c r="N30" s="571">
        <f t="shared" si="2"/>
        <v>414.9035</v>
      </c>
      <c r="O30" s="571">
        <f t="shared" si="3"/>
        <v>6.3039951426917185</v>
      </c>
      <c r="P30" s="571">
        <f t="shared" si="4"/>
        <v>3.979728539826567</v>
      </c>
      <c r="Q30" s="571">
        <f t="shared" si="5"/>
        <v>10.283723682518286</v>
      </c>
      <c r="R30" s="593"/>
    </row>
    <row r="31" spans="1:18" s="422" customFormat="1" ht="15.75">
      <c r="A31" s="424">
        <v>18</v>
      </c>
      <c r="B31" s="425" t="s">
        <v>883</v>
      </c>
      <c r="C31" s="566">
        <v>402.3948325348</v>
      </c>
      <c r="D31" s="566">
        <v>267.67431892319996</v>
      </c>
      <c r="E31" s="566">
        <f t="shared" si="0"/>
        <v>670.069151458</v>
      </c>
      <c r="F31" s="566">
        <v>2</v>
      </c>
      <c r="G31" s="566">
        <v>5.400000000000006</v>
      </c>
      <c r="H31" s="566">
        <v>7.400000000000006</v>
      </c>
      <c r="I31" s="604">
        <v>380.8929057203676</v>
      </c>
      <c r="J31" s="604">
        <v>253.8744085577287</v>
      </c>
      <c r="K31" s="604">
        <f t="shared" si="1"/>
        <v>634.7673142780964</v>
      </c>
      <c r="L31" s="571">
        <v>371.3466992</v>
      </c>
      <c r="M31" s="571">
        <v>256.981</v>
      </c>
      <c r="N31" s="571">
        <f t="shared" si="2"/>
        <v>628.3276992</v>
      </c>
      <c r="O31" s="571">
        <f t="shared" si="3"/>
        <v>11.546206520367605</v>
      </c>
      <c r="P31" s="571">
        <f t="shared" si="4"/>
        <v>2.2934085577287533</v>
      </c>
      <c r="Q31" s="571">
        <f t="shared" si="5"/>
        <v>13.839615078096358</v>
      </c>
      <c r="R31" s="593"/>
    </row>
    <row r="32" spans="1:18" s="422" customFormat="1" ht="15.75">
      <c r="A32" s="418">
        <v>19</v>
      </c>
      <c r="B32" s="423" t="s">
        <v>884</v>
      </c>
      <c r="C32" s="566">
        <v>223.51667635610002</v>
      </c>
      <c r="D32" s="566">
        <v>148.68478803739998</v>
      </c>
      <c r="E32" s="566">
        <f t="shared" si="0"/>
        <v>372.20146439350003</v>
      </c>
      <c r="F32" s="566">
        <v>1.000000000000007</v>
      </c>
      <c r="G32" s="566">
        <v>5.302100000000003</v>
      </c>
      <c r="H32" s="566">
        <v>6.30210000000001</v>
      </c>
      <c r="I32" s="604">
        <v>211.57298347506003</v>
      </c>
      <c r="J32" s="604">
        <v>141.01867601591542</v>
      </c>
      <c r="K32" s="604">
        <f t="shared" si="1"/>
        <v>352.5916594909754</v>
      </c>
      <c r="L32" s="571">
        <v>210.983</v>
      </c>
      <c r="M32" s="571">
        <v>145.78</v>
      </c>
      <c r="N32" s="571">
        <f t="shared" si="2"/>
        <v>356.76300000000003</v>
      </c>
      <c r="O32" s="571">
        <f t="shared" si="3"/>
        <v>1.5899834750600235</v>
      </c>
      <c r="P32" s="571">
        <f t="shared" si="4"/>
        <v>0.5407760159154122</v>
      </c>
      <c r="Q32" s="571">
        <f t="shared" si="5"/>
        <v>2.1307594909754357</v>
      </c>
      <c r="R32" s="593"/>
    </row>
    <row r="33" spans="1:18" s="422" customFormat="1" ht="15.75">
      <c r="A33" s="424">
        <v>20</v>
      </c>
      <c r="B33" s="425" t="s">
        <v>885</v>
      </c>
      <c r="C33" s="566">
        <v>459.0468534745</v>
      </c>
      <c r="D33" s="566">
        <v>305.35842048300003</v>
      </c>
      <c r="E33" s="566">
        <f t="shared" si="0"/>
        <v>764.4052739575</v>
      </c>
      <c r="F33" s="566">
        <v>16.940000000000012</v>
      </c>
      <c r="G33" s="566">
        <v>4.657499999999999</v>
      </c>
      <c r="H33" s="566">
        <v>21.59750000000001</v>
      </c>
      <c r="I33" s="604">
        <v>434.5178619097596</v>
      </c>
      <c r="J33" s="604">
        <v>289.61659121144953</v>
      </c>
      <c r="K33" s="604">
        <f t="shared" si="1"/>
        <v>724.1344531212092</v>
      </c>
      <c r="L33" s="571">
        <v>448.208</v>
      </c>
      <c r="M33" s="571">
        <v>292.384</v>
      </c>
      <c r="N33" s="571">
        <f t="shared" si="2"/>
        <v>740.5920000000001</v>
      </c>
      <c r="O33" s="571">
        <f t="shared" si="3"/>
        <v>3.249861909759545</v>
      </c>
      <c r="P33" s="571">
        <f t="shared" si="4"/>
        <v>1.890091211449544</v>
      </c>
      <c r="Q33" s="571">
        <f t="shared" si="5"/>
        <v>5.139953121209089</v>
      </c>
      <c r="R33" s="593"/>
    </row>
    <row r="34" spans="1:18" s="422" customFormat="1" ht="15.75">
      <c r="A34" s="418">
        <v>21</v>
      </c>
      <c r="B34" s="423" t="s">
        <v>886</v>
      </c>
      <c r="C34" s="566">
        <v>137.57853635810002</v>
      </c>
      <c r="D34" s="566">
        <v>91.5168132054</v>
      </c>
      <c r="E34" s="566">
        <f t="shared" si="0"/>
        <v>229.0953495635</v>
      </c>
      <c r="F34" s="566">
        <v>8.114999999999993</v>
      </c>
      <c r="G34" s="566">
        <v>1.8132000000000028</v>
      </c>
      <c r="H34" s="566">
        <v>9.928199999999997</v>
      </c>
      <c r="I34" s="604">
        <v>130.25463968205898</v>
      </c>
      <c r="J34" s="604">
        <v>86.8177605852799</v>
      </c>
      <c r="K34" s="604">
        <f t="shared" si="1"/>
        <v>217.07240026733888</v>
      </c>
      <c r="L34" s="571">
        <v>136.983</v>
      </c>
      <c r="M34" s="571">
        <v>88.12</v>
      </c>
      <c r="N34" s="571">
        <f t="shared" si="2"/>
        <v>225.103</v>
      </c>
      <c r="O34" s="571">
        <f t="shared" si="3"/>
        <v>1.3866396820589557</v>
      </c>
      <c r="P34" s="571">
        <f t="shared" si="4"/>
        <v>0.5109605852799035</v>
      </c>
      <c r="Q34" s="571">
        <f t="shared" si="5"/>
        <v>1.8976002673388592</v>
      </c>
      <c r="R34" s="593"/>
    </row>
    <row r="35" spans="1:18" s="422" customFormat="1" ht="15.75">
      <c r="A35" s="418">
        <v>22</v>
      </c>
      <c r="B35" s="423" t="s">
        <v>887</v>
      </c>
      <c r="C35" s="566">
        <v>275.0201304083</v>
      </c>
      <c r="D35" s="566">
        <v>182.9600706722</v>
      </c>
      <c r="E35" s="566">
        <f t="shared" si="0"/>
        <v>457.9802010805</v>
      </c>
      <c r="F35" s="566">
        <v>7.83</v>
      </c>
      <c r="G35" s="566">
        <v>2.46</v>
      </c>
      <c r="H35" s="566">
        <v>10.29</v>
      </c>
      <c r="I35" s="604">
        <v>260.3224045816368</v>
      </c>
      <c r="J35" s="604">
        <v>173.51372326023323</v>
      </c>
      <c r="K35" s="604">
        <f t="shared" si="1"/>
        <v>433.83612784187005</v>
      </c>
      <c r="L35" s="571">
        <v>262.156</v>
      </c>
      <c r="M35" s="571">
        <v>168.394</v>
      </c>
      <c r="N35" s="571">
        <f t="shared" si="2"/>
        <v>430.55</v>
      </c>
      <c r="O35" s="571">
        <f t="shared" si="3"/>
        <v>5.996404581636796</v>
      </c>
      <c r="P35" s="571">
        <f t="shared" si="4"/>
        <v>7.579723260233237</v>
      </c>
      <c r="Q35" s="571">
        <f t="shared" si="5"/>
        <v>13.576127841870033</v>
      </c>
      <c r="R35" s="593"/>
    </row>
    <row r="36" spans="1:18" s="422" customFormat="1" ht="15.75">
      <c r="A36" s="418">
        <v>23</v>
      </c>
      <c r="B36" s="423" t="s">
        <v>888</v>
      </c>
      <c r="C36" s="566">
        <v>593.7450318984999</v>
      </c>
      <c r="D36" s="566">
        <v>395.90942812719993</v>
      </c>
      <c r="E36" s="566">
        <f t="shared" si="0"/>
        <v>989.6544600256998</v>
      </c>
      <c r="F36" s="566">
        <v>7.781394059999968</v>
      </c>
      <c r="G36" s="566">
        <v>4.79000603999998</v>
      </c>
      <c r="H36" s="566">
        <v>12.571400099999948</v>
      </c>
      <c r="I36" s="604">
        <v>562.5517733454684</v>
      </c>
      <c r="J36" s="604">
        <v>374.95497421982463</v>
      </c>
      <c r="K36" s="604">
        <f t="shared" si="1"/>
        <v>937.506747565293</v>
      </c>
      <c r="L36" s="571">
        <v>563.948</v>
      </c>
      <c r="M36" s="571">
        <v>374.37</v>
      </c>
      <c r="N36" s="571">
        <f t="shared" si="2"/>
        <v>938.318</v>
      </c>
      <c r="O36" s="571">
        <f t="shared" si="3"/>
        <v>6.385167405468451</v>
      </c>
      <c r="P36" s="571">
        <f t="shared" si="4"/>
        <v>5.374980259824611</v>
      </c>
      <c r="Q36" s="571">
        <f t="shared" si="5"/>
        <v>11.760147665293061</v>
      </c>
      <c r="R36" s="593"/>
    </row>
    <row r="37" spans="1:18" s="422" customFormat="1" ht="15.75">
      <c r="A37" s="418">
        <v>24</v>
      </c>
      <c r="B37" s="423" t="s">
        <v>889</v>
      </c>
      <c r="C37" s="566">
        <v>404.78349110900007</v>
      </c>
      <c r="D37" s="566">
        <v>269.26519990599996</v>
      </c>
      <c r="E37" s="566">
        <f t="shared" si="0"/>
        <v>674.048691015</v>
      </c>
      <c r="F37" s="566">
        <v>16.633999999999986</v>
      </c>
      <c r="G37" s="566">
        <v>3.3312000000000097</v>
      </c>
      <c r="H37" s="566">
        <v>19.965199999999996</v>
      </c>
      <c r="I37" s="604">
        <v>383.10512976996347</v>
      </c>
      <c r="J37" s="604">
        <v>255.34920856897236</v>
      </c>
      <c r="K37" s="604">
        <f t="shared" si="1"/>
        <v>638.4543383389358</v>
      </c>
      <c r="L37" s="571">
        <v>389.98</v>
      </c>
      <c r="M37" s="571">
        <v>253.95</v>
      </c>
      <c r="N37" s="571">
        <f t="shared" si="2"/>
        <v>643.9300000000001</v>
      </c>
      <c r="O37" s="571">
        <f t="shared" si="3"/>
        <v>9.759129769963465</v>
      </c>
      <c r="P37" s="571">
        <f t="shared" si="4"/>
        <v>4.730408568972393</v>
      </c>
      <c r="Q37" s="571">
        <f t="shared" si="5"/>
        <v>14.489538338935859</v>
      </c>
      <c r="R37" s="593"/>
    </row>
    <row r="38" spans="1:18" s="422" customFormat="1" ht="15.75">
      <c r="A38" s="418">
        <v>25</v>
      </c>
      <c r="B38" s="423" t="s">
        <v>890</v>
      </c>
      <c r="C38" s="566">
        <v>712.5116314527</v>
      </c>
      <c r="D38" s="566">
        <v>473.97236090179996</v>
      </c>
      <c r="E38" s="566">
        <f t="shared" si="0"/>
        <v>1186.4839923545</v>
      </c>
      <c r="F38" s="566">
        <v>9.37</v>
      </c>
      <c r="G38" s="566">
        <v>2.23</v>
      </c>
      <c r="H38" s="566">
        <v>11.6</v>
      </c>
      <c r="I38" s="604">
        <v>674.4032095550998</v>
      </c>
      <c r="J38" s="604">
        <v>449.5073390295478</v>
      </c>
      <c r="K38" s="604">
        <f t="shared" si="1"/>
        <v>1123.9105485846476</v>
      </c>
      <c r="L38" s="571">
        <v>682.585</v>
      </c>
      <c r="M38" s="571">
        <v>450.83</v>
      </c>
      <c r="N38" s="571">
        <f t="shared" si="2"/>
        <v>1133.415</v>
      </c>
      <c r="O38" s="571">
        <f t="shared" si="3"/>
        <v>1.1882095550997747</v>
      </c>
      <c r="P38" s="571">
        <f t="shared" si="4"/>
        <v>0.9073390295478134</v>
      </c>
      <c r="Q38" s="571">
        <f t="shared" si="5"/>
        <v>2.095548584647588</v>
      </c>
      <c r="R38" s="593"/>
    </row>
    <row r="39" spans="1:18" s="422" customFormat="1" ht="15.75">
      <c r="A39" s="418">
        <v>26</v>
      </c>
      <c r="B39" s="423" t="s">
        <v>891</v>
      </c>
      <c r="C39" s="566">
        <v>950.9152883577</v>
      </c>
      <c r="D39" s="566">
        <v>633.4977525</v>
      </c>
      <c r="E39" s="566">
        <f t="shared" si="0"/>
        <v>1584.4130408577</v>
      </c>
      <c r="F39" s="566">
        <v>8.640000000000049</v>
      </c>
      <c r="G39" s="566">
        <v>1.8926054358555189</v>
      </c>
      <c r="H39" s="566">
        <v>10.532605435855567</v>
      </c>
      <c r="I39" s="604">
        <v>900.6360360937235</v>
      </c>
      <c r="J39" s="604">
        <v>600.2971526706166</v>
      </c>
      <c r="K39" s="604">
        <f t="shared" si="1"/>
        <v>1500.9331887643402</v>
      </c>
      <c r="L39" s="571">
        <v>902.3</v>
      </c>
      <c r="M39" s="571">
        <v>598.31</v>
      </c>
      <c r="N39" s="571">
        <f t="shared" si="2"/>
        <v>1500.61</v>
      </c>
      <c r="O39" s="571">
        <f t="shared" si="3"/>
        <v>6.976036093723678</v>
      </c>
      <c r="P39" s="571">
        <f t="shared" si="4"/>
        <v>3.8797581064721953</v>
      </c>
      <c r="Q39" s="571">
        <f t="shared" si="5"/>
        <v>10.855794200195874</v>
      </c>
      <c r="R39" s="593"/>
    </row>
    <row r="40" spans="1:18" s="422" customFormat="1" ht="15.75">
      <c r="A40" s="418">
        <v>27</v>
      </c>
      <c r="B40" s="423" t="s">
        <v>892</v>
      </c>
      <c r="C40" s="566">
        <v>795.1111340437</v>
      </c>
      <c r="D40" s="566">
        <v>528.9057177958</v>
      </c>
      <c r="E40" s="566">
        <f t="shared" si="0"/>
        <v>1324.0168518394999</v>
      </c>
      <c r="F40" s="566">
        <v>3.4240000000000066</v>
      </c>
      <c r="G40" s="566">
        <v>2.0684499999999844</v>
      </c>
      <c r="H40" s="566">
        <v>5.492449999999991</v>
      </c>
      <c r="I40" s="604">
        <v>752.6250661705355</v>
      </c>
      <c r="J40" s="604">
        <v>501.64221085796834</v>
      </c>
      <c r="K40" s="604">
        <f t="shared" si="1"/>
        <v>1254.267277028504</v>
      </c>
      <c r="L40" s="571">
        <v>753.278</v>
      </c>
      <c r="M40" s="571">
        <v>501.338</v>
      </c>
      <c r="N40" s="571">
        <f t="shared" si="2"/>
        <v>1254.616</v>
      </c>
      <c r="O40" s="571">
        <f t="shared" si="3"/>
        <v>2.771066170535505</v>
      </c>
      <c r="P40" s="571">
        <f t="shared" si="4"/>
        <v>2.372660857968299</v>
      </c>
      <c r="Q40" s="571">
        <f t="shared" si="5"/>
        <v>5.143727028503804</v>
      </c>
      <c r="R40" s="593"/>
    </row>
    <row r="41" spans="1:18" s="422" customFormat="1" ht="15.75">
      <c r="A41" s="418">
        <v>28</v>
      </c>
      <c r="B41" s="423" t="s">
        <v>893</v>
      </c>
      <c r="C41" s="566">
        <v>926.7144688259</v>
      </c>
      <c r="D41" s="566">
        <v>616.4501152506</v>
      </c>
      <c r="E41" s="566">
        <f t="shared" si="0"/>
        <v>1543.1645840765</v>
      </c>
      <c r="F41" s="566">
        <v>5.210000000000036</v>
      </c>
      <c r="G41" s="566">
        <v>2.4860999999999365</v>
      </c>
      <c r="H41" s="566">
        <v>7.696099999999973</v>
      </c>
      <c r="I41" s="604">
        <v>877.270643131736</v>
      </c>
      <c r="J41" s="604">
        <v>584.721765035174</v>
      </c>
      <c r="K41" s="604">
        <f t="shared" si="1"/>
        <v>1461.99240816691</v>
      </c>
      <c r="L41" s="571">
        <v>881.9782</v>
      </c>
      <c r="M41" s="571">
        <v>586.9</v>
      </c>
      <c r="N41" s="571">
        <f t="shared" si="2"/>
        <v>1468.8782</v>
      </c>
      <c r="O41" s="571">
        <f t="shared" si="3"/>
        <v>0.5024431317360722</v>
      </c>
      <c r="P41" s="571">
        <f t="shared" si="4"/>
        <v>0.307865035174018</v>
      </c>
      <c r="Q41" s="571">
        <f t="shared" si="5"/>
        <v>0.8103081669100902</v>
      </c>
      <c r="R41" s="593"/>
    </row>
    <row r="42" spans="1:18" s="422" customFormat="1" ht="15.75">
      <c r="A42" s="418">
        <v>29</v>
      </c>
      <c r="B42" s="423" t="s">
        <v>894</v>
      </c>
      <c r="C42" s="566">
        <v>598.6609461967</v>
      </c>
      <c r="D42" s="566">
        <v>398.2380723978</v>
      </c>
      <c r="E42" s="566">
        <f t="shared" si="0"/>
        <v>996.8990185945</v>
      </c>
      <c r="F42" s="566">
        <v>13.152999999999992</v>
      </c>
      <c r="G42" s="566">
        <v>9.569999999999993</v>
      </c>
      <c r="H42" s="566">
        <v>22.722999999999985</v>
      </c>
      <c r="I42" s="604">
        <v>565.5668687255376</v>
      </c>
      <c r="J42" s="604">
        <v>376.9650408544628</v>
      </c>
      <c r="K42" s="604">
        <f t="shared" si="1"/>
        <v>942.5319095800004</v>
      </c>
      <c r="L42" s="571">
        <v>573.1088</v>
      </c>
      <c r="M42" s="571">
        <v>383.28</v>
      </c>
      <c r="N42" s="571">
        <f t="shared" si="2"/>
        <v>956.3888</v>
      </c>
      <c r="O42" s="571">
        <f t="shared" si="3"/>
        <v>5.611068725537621</v>
      </c>
      <c r="P42" s="571">
        <f t="shared" si="4"/>
        <v>3.255040854462834</v>
      </c>
      <c r="Q42" s="571">
        <f t="shared" si="5"/>
        <v>8.866109580000455</v>
      </c>
      <c r="R42" s="593"/>
    </row>
    <row r="43" spans="1:18" s="422" customFormat="1" ht="15.75">
      <c r="A43" s="418">
        <v>30</v>
      </c>
      <c r="B43" s="423" t="s">
        <v>895</v>
      </c>
      <c r="C43" s="566">
        <v>800.221979479</v>
      </c>
      <c r="D43" s="566">
        <v>532.311263486</v>
      </c>
      <c r="E43" s="566">
        <f t="shared" si="0"/>
        <v>1332.533242965</v>
      </c>
      <c r="F43" s="566">
        <v>4.689999999999998</v>
      </c>
      <c r="G43" s="566">
        <v>1.424999999999983</v>
      </c>
      <c r="H43" s="566">
        <v>6.114999999999981</v>
      </c>
      <c r="I43" s="604">
        <v>756.3159149934107</v>
      </c>
      <c r="J43" s="604">
        <v>504.10319794596546</v>
      </c>
      <c r="K43" s="604">
        <f t="shared" si="1"/>
        <v>1260.4191129393762</v>
      </c>
      <c r="L43" s="571">
        <v>756.88</v>
      </c>
      <c r="M43" s="571">
        <v>498.378</v>
      </c>
      <c r="N43" s="571">
        <f t="shared" si="2"/>
        <v>1255.258</v>
      </c>
      <c r="O43" s="571">
        <f t="shared" si="3"/>
        <v>4.1259149934106745</v>
      </c>
      <c r="P43" s="571">
        <f t="shared" si="4"/>
        <v>7.150197945965431</v>
      </c>
      <c r="Q43" s="571">
        <f t="shared" si="5"/>
        <v>11.276112939376105</v>
      </c>
      <c r="R43" s="593"/>
    </row>
    <row r="44" spans="1:18" s="422" customFormat="1" ht="15.75">
      <c r="A44" s="418">
        <v>31</v>
      </c>
      <c r="B44" s="423" t="s">
        <v>896</v>
      </c>
      <c r="C44" s="566">
        <v>1079.2743282408</v>
      </c>
      <c r="D44" s="566">
        <v>717.9510242271999</v>
      </c>
      <c r="E44" s="566">
        <f t="shared" si="0"/>
        <v>1797.225352468</v>
      </c>
      <c r="F44" s="566">
        <v>5.824900000000014</v>
      </c>
      <c r="G44" s="566">
        <v>2.0352000000000032</v>
      </c>
      <c r="H44" s="566">
        <v>7.860100000000017</v>
      </c>
      <c r="I44" s="604">
        <v>1021.6015549282008</v>
      </c>
      <c r="J44" s="604">
        <v>680.9246034080983</v>
      </c>
      <c r="K44" s="604">
        <f t="shared" si="1"/>
        <v>1702.526158336299</v>
      </c>
      <c r="L44" s="571">
        <v>1006.23</v>
      </c>
      <c r="M44" s="571">
        <v>670.91726492</v>
      </c>
      <c r="N44" s="571">
        <f t="shared" si="2"/>
        <v>1677.14726492</v>
      </c>
      <c r="O44" s="571">
        <f t="shared" si="3"/>
        <v>21.196454928200865</v>
      </c>
      <c r="P44" s="571">
        <f t="shared" si="4"/>
        <v>12.04253848809833</v>
      </c>
      <c r="Q44" s="571">
        <f t="shared" si="5"/>
        <v>33.238993416299195</v>
      </c>
      <c r="R44" s="593"/>
    </row>
    <row r="45" spans="1:18" s="422" customFormat="1" ht="15.75">
      <c r="A45" s="418">
        <v>32</v>
      </c>
      <c r="B45" s="423" t="s">
        <v>897</v>
      </c>
      <c r="C45" s="566">
        <v>528.1731651039</v>
      </c>
      <c r="D45" s="566">
        <v>351.33718010260003</v>
      </c>
      <c r="E45" s="566">
        <f t="shared" si="0"/>
        <v>879.5103452065</v>
      </c>
      <c r="F45" s="566">
        <v>4.882000000000005</v>
      </c>
      <c r="G45" s="566">
        <v>1.9799999999999898</v>
      </c>
      <c r="H45" s="566">
        <v>6.861999999999995</v>
      </c>
      <c r="I45" s="604">
        <v>500.04004134715984</v>
      </c>
      <c r="J45" s="604">
        <v>333.288058583324</v>
      </c>
      <c r="K45" s="604">
        <f t="shared" si="1"/>
        <v>833.3280999304839</v>
      </c>
      <c r="L45" s="571">
        <v>502.1009</v>
      </c>
      <c r="M45" s="571">
        <v>333.658</v>
      </c>
      <c r="N45" s="571">
        <f t="shared" si="2"/>
        <v>835.7589</v>
      </c>
      <c r="O45" s="571">
        <f t="shared" si="3"/>
        <v>2.8211413471598235</v>
      </c>
      <c r="P45" s="571">
        <f t="shared" si="4"/>
        <v>1.610058583323962</v>
      </c>
      <c r="Q45" s="571">
        <f t="shared" si="5"/>
        <v>4.4311999304837855</v>
      </c>
      <c r="R45" s="593"/>
    </row>
    <row r="46" spans="1:18" ht="15.75">
      <c r="A46" s="418">
        <v>33</v>
      </c>
      <c r="B46" s="423" t="s">
        <v>898</v>
      </c>
      <c r="C46" s="571">
        <v>851.3594136342</v>
      </c>
      <c r="D46" s="571">
        <v>566.3306535227999</v>
      </c>
      <c r="E46" s="566">
        <f t="shared" si="0"/>
        <v>1417.690067157</v>
      </c>
      <c r="F46" s="571">
        <v>11.68300000000005</v>
      </c>
      <c r="G46" s="571">
        <v>3.0139999999999816</v>
      </c>
      <c r="H46" s="571">
        <v>14.697000000000031</v>
      </c>
      <c r="I46" s="605">
        <v>804.7959815069715</v>
      </c>
      <c r="J46" s="605">
        <v>536.4167556609228</v>
      </c>
      <c r="K46" s="604">
        <f t="shared" si="1"/>
        <v>1341.2127371678944</v>
      </c>
      <c r="L46" s="571">
        <v>815.7812927456</v>
      </c>
      <c r="M46" s="571">
        <v>538.95</v>
      </c>
      <c r="N46" s="571">
        <f t="shared" si="2"/>
        <v>1354.7312927456</v>
      </c>
      <c r="O46" s="571">
        <f t="shared" si="3"/>
        <v>0.6976887613716372</v>
      </c>
      <c r="P46" s="571">
        <f t="shared" si="4"/>
        <v>0.48075566092279587</v>
      </c>
      <c r="Q46" s="571">
        <f t="shared" si="5"/>
        <v>1.178444422294433</v>
      </c>
      <c r="R46" s="593"/>
    </row>
    <row r="47" spans="1:19" ht="15.75">
      <c r="A47" s="418">
        <v>34</v>
      </c>
      <c r="B47" s="423" t="s">
        <v>899</v>
      </c>
      <c r="C47" s="571">
        <v>596.28642</v>
      </c>
      <c r="D47" s="571">
        <v>396.65944</v>
      </c>
      <c r="E47" s="566">
        <f t="shared" si="0"/>
        <v>992.94586</v>
      </c>
      <c r="F47" s="571">
        <v>6.998999999999995</v>
      </c>
      <c r="G47" s="571">
        <v>0.9159999999999968</v>
      </c>
      <c r="H47" s="571">
        <v>7.914999999999992</v>
      </c>
      <c r="I47" s="605">
        <v>564.25</v>
      </c>
      <c r="J47" s="605">
        <v>376.1</v>
      </c>
      <c r="K47" s="604">
        <f t="shared" si="1"/>
        <v>940.35</v>
      </c>
      <c r="L47" s="571">
        <v>552.6575184</v>
      </c>
      <c r="M47" s="571">
        <v>366.5836208</v>
      </c>
      <c r="N47" s="571">
        <f t="shared" si="2"/>
        <v>919.2411391999999</v>
      </c>
      <c r="O47" s="571">
        <f t="shared" si="3"/>
        <v>18.591481600000066</v>
      </c>
      <c r="P47" s="571">
        <f t="shared" si="4"/>
        <v>10.432379200000014</v>
      </c>
      <c r="Q47" s="571">
        <f t="shared" si="5"/>
        <v>29.02386080000008</v>
      </c>
      <c r="R47" s="593"/>
      <c r="S47" s="595"/>
    </row>
    <row r="48" spans="1:18" ht="15.75">
      <c r="A48" s="1064" t="s">
        <v>900</v>
      </c>
      <c r="B48" s="1065"/>
      <c r="C48" s="575">
        <f>SUM(C14:C47)</f>
        <v>16376.8086144</v>
      </c>
      <c r="D48" s="575">
        <f aca="true" t="shared" si="6" ref="D48:Q48">SUM(D14:D47)</f>
        <v>10895.8737627564</v>
      </c>
      <c r="E48" s="575">
        <f t="shared" si="6"/>
        <v>27272.682377156405</v>
      </c>
      <c r="F48" s="575">
        <f t="shared" si="6"/>
        <v>223.42718859680008</v>
      </c>
      <c r="G48" s="575">
        <f t="shared" si="6"/>
        <v>148.94442004825538</v>
      </c>
      <c r="H48" s="575">
        <f t="shared" si="6"/>
        <v>372.3716086450554</v>
      </c>
      <c r="I48" s="575">
        <f t="shared" si="6"/>
        <v>15497.094623965291</v>
      </c>
      <c r="J48" s="575">
        <f t="shared" si="6"/>
        <v>10329.217256565027</v>
      </c>
      <c r="K48" s="575">
        <f t="shared" si="6"/>
        <v>25826.31188053032</v>
      </c>
      <c r="L48" s="575">
        <f t="shared" si="6"/>
        <v>15459.049441391135</v>
      </c>
      <c r="M48" s="575">
        <f t="shared" si="6"/>
        <v>10294.227896319997</v>
      </c>
      <c r="N48" s="575">
        <f t="shared" si="6"/>
        <v>25753.277337711137</v>
      </c>
      <c r="O48" s="575">
        <f t="shared" si="6"/>
        <v>261.4723711709536</v>
      </c>
      <c r="P48" s="575">
        <f t="shared" si="6"/>
        <v>183.9337802932826</v>
      </c>
      <c r="Q48" s="575">
        <f t="shared" si="6"/>
        <v>445.4061514642362</v>
      </c>
      <c r="R48" s="593"/>
    </row>
    <row r="49" spans="1:18" ht="15.75">
      <c r="A49" s="426"/>
      <c r="B49" s="86"/>
      <c r="C49" s="597">
        <f>C48+'T7ACC_UPY_Utlsn '!C47</f>
        <v>30929.6774162</v>
      </c>
      <c r="D49" s="597">
        <f>D48+'T7ACC_UPY_Utlsn '!D47</f>
        <v>20584.709244434962</v>
      </c>
      <c r="E49" s="597">
        <f>E48+'T7ACC_UPY_Utlsn '!E47</f>
        <v>51514.38666063497</v>
      </c>
      <c r="F49" s="597">
        <f>F48+'T7ACC_UPY_Utlsn '!F47</f>
        <v>1501.2196459138509</v>
      </c>
      <c r="G49" s="597">
        <f>G48+'T7ACC_UPY_Utlsn '!G47</f>
        <v>1000.8193191282555</v>
      </c>
      <c r="H49" s="597">
        <f>H48+'T7ACC_UPY_Utlsn '!H47</f>
        <v>2502.038965042106</v>
      </c>
      <c r="I49" s="597">
        <f>I48+'T7ACC_UPY_Utlsn '!I47</f>
        <v>29428.457362446716</v>
      </c>
      <c r="J49" s="597">
        <f>J48+'T7ACC_UPY_Utlsn '!J47</f>
        <v>19618.97785401182</v>
      </c>
      <c r="K49" s="597">
        <f>K48+'T7ACC_UPY_Utlsn '!K47</f>
        <v>49047.435216458536</v>
      </c>
      <c r="L49" s="597"/>
      <c r="M49" s="597"/>
      <c r="N49" s="597"/>
      <c r="O49" s="597"/>
      <c r="P49" s="597"/>
      <c r="Q49" s="597"/>
      <c r="R49" s="562"/>
    </row>
    <row r="50" spans="1:19" ht="14.25" customHeight="1">
      <c r="A50" s="1137" t="s">
        <v>761</v>
      </c>
      <c r="B50" s="1137"/>
      <c r="C50" s="1137"/>
      <c r="D50" s="1137"/>
      <c r="E50" s="1137"/>
      <c r="F50" s="1137"/>
      <c r="G50" s="1137"/>
      <c r="H50" s="1137"/>
      <c r="I50" s="1137"/>
      <c r="J50" s="1137"/>
      <c r="K50" s="1137"/>
      <c r="L50" s="1137"/>
      <c r="M50" s="1137"/>
      <c r="N50" s="1137"/>
      <c r="O50" s="1137"/>
      <c r="P50" s="1137"/>
      <c r="Q50" s="1137"/>
      <c r="S50" s="562"/>
    </row>
    <row r="51" spans="1:19" ht="15.75" customHeight="1">
      <c r="A51" s="598"/>
      <c r="B51" s="599"/>
      <c r="C51" s="599">
        <v>14552.8688018</v>
      </c>
      <c r="D51" s="600">
        <v>9688.835481678563</v>
      </c>
      <c r="E51" s="562">
        <v>24241.704283478564</v>
      </c>
      <c r="F51" s="600">
        <v>1277.7924573170508</v>
      </c>
      <c r="G51" s="599">
        <v>851.8748990800002</v>
      </c>
      <c r="H51" s="600">
        <v>2129.6673563970508</v>
      </c>
      <c r="I51" s="600">
        <v>13931.362738481423</v>
      </c>
      <c r="J51" s="599">
        <v>9289.760597446795</v>
      </c>
      <c r="K51" s="601">
        <v>23221.123335928216</v>
      </c>
      <c r="L51" s="927">
        <v>13919.41215127863</v>
      </c>
      <c r="M51" s="927">
        <v>9275.619549015175</v>
      </c>
      <c r="N51" s="927">
        <v>23195.0317002938</v>
      </c>
      <c r="O51" s="600"/>
      <c r="P51" s="923"/>
      <c r="Q51" s="924"/>
      <c r="R51" s="562"/>
      <c r="S51" s="562"/>
    </row>
    <row r="52" spans="1:19" ht="15.75" customHeight="1">
      <c r="A52" s="598"/>
      <c r="B52" s="599"/>
      <c r="C52" s="599"/>
      <c r="D52" s="600"/>
      <c r="E52" s="562"/>
      <c r="F52" s="600"/>
      <c r="G52" s="599"/>
      <c r="H52" s="600"/>
      <c r="I52" s="600"/>
      <c r="J52" s="599"/>
      <c r="K52" s="601"/>
      <c r="L52" s="601"/>
      <c r="M52" s="601"/>
      <c r="N52" s="601"/>
      <c r="O52" s="600"/>
      <c r="P52" s="923"/>
      <c r="Q52" s="601"/>
      <c r="R52" s="562"/>
      <c r="S52" s="562"/>
    </row>
    <row r="53" spans="1:19" ht="15.75" customHeight="1">
      <c r="A53" s="598"/>
      <c r="B53" s="599"/>
      <c r="C53" s="600">
        <f>C48+C51</f>
        <v>30929.6774162</v>
      </c>
      <c r="D53" s="600">
        <f aca="true" t="shared" si="7" ref="D53:N53">D48+D51</f>
        <v>20584.709244434962</v>
      </c>
      <c r="E53" s="600">
        <f t="shared" si="7"/>
        <v>51514.38666063497</v>
      </c>
      <c r="F53" s="600">
        <f t="shared" si="7"/>
        <v>1501.2196459138509</v>
      </c>
      <c r="G53" s="600">
        <f t="shared" si="7"/>
        <v>1000.8193191282555</v>
      </c>
      <c r="H53" s="600">
        <f t="shared" si="7"/>
        <v>2502.038965042106</v>
      </c>
      <c r="I53" s="600">
        <f t="shared" si="7"/>
        <v>29428.457362446716</v>
      </c>
      <c r="J53" s="600">
        <f t="shared" si="7"/>
        <v>19618.97785401182</v>
      </c>
      <c r="K53" s="600">
        <f t="shared" si="7"/>
        <v>49047.435216458536</v>
      </c>
      <c r="L53" s="600">
        <f t="shared" si="7"/>
        <v>29378.461592669766</v>
      </c>
      <c r="M53" s="600">
        <f t="shared" si="7"/>
        <v>19569.847445335174</v>
      </c>
      <c r="N53" s="600">
        <f t="shared" si="7"/>
        <v>48948.30903800494</v>
      </c>
      <c r="O53" s="600"/>
      <c r="P53" s="923"/>
      <c r="Q53" s="924"/>
      <c r="R53" s="562"/>
      <c r="S53" s="562"/>
    </row>
    <row r="54" spans="1:19" ht="15.75" customHeight="1">
      <c r="A54" s="598"/>
      <c r="B54" s="599"/>
      <c r="C54" s="599"/>
      <c r="D54" s="600"/>
      <c r="E54" s="562"/>
      <c r="F54" s="600"/>
      <c r="G54" s="599"/>
      <c r="H54" s="600"/>
      <c r="I54" s="600"/>
      <c r="J54" s="599"/>
      <c r="K54" s="601"/>
      <c r="L54" s="601"/>
      <c r="M54" s="601"/>
      <c r="N54" s="601"/>
      <c r="O54" s="600"/>
      <c r="P54" s="923"/>
      <c r="Q54" s="924"/>
      <c r="R54" s="562"/>
      <c r="S54" s="562"/>
    </row>
    <row r="55" spans="1:17" ht="15.75" customHeight="1">
      <c r="A55" s="12" t="s">
        <v>1121</v>
      </c>
      <c r="B55" s="11"/>
      <c r="C55" s="11"/>
      <c r="D55" s="11"/>
      <c r="E55" s="11"/>
      <c r="F55" s="561"/>
      <c r="G55" s="11"/>
      <c r="H55" s="11"/>
      <c r="I55" s="11"/>
      <c r="J55" s="11"/>
      <c r="K55" s="11"/>
      <c r="L55" s="602"/>
      <c r="M55" s="602"/>
      <c r="N55" s="603"/>
      <c r="P55" s="387" t="s">
        <v>12</v>
      </c>
      <c r="Q55" s="387"/>
    </row>
    <row r="56" spans="2:17" ht="12.75" customHeight="1">
      <c r="B56" s="387"/>
      <c r="C56" s="387"/>
      <c r="D56" s="387"/>
      <c r="E56" s="387"/>
      <c r="F56" s="387"/>
      <c r="G56" s="387"/>
      <c r="H56" s="387"/>
      <c r="I56" s="387"/>
      <c r="J56" s="387"/>
      <c r="K56" s="387"/>
      <c r="L56" s="387"/>
      <c r="M56" s="387"/>
      <c r="N56" s="387"/>
      <c r="O56" s="1082" t="s">
        <v>13</v>
      </c>
      <c r="P56" s="1082"/>
      <c r="Q56" s="1082"/>
    </row>
    <row r="57" spans="2:17" ht="12.75" customHeight="1">
      <c r="B57" s="387"/>
      <c r="C57" s="387"/>
      <c r="D57" s="387"/>
      <c r="E57" s="387"/>
      <c r="F57" s="387"/>
      <c r="G57" s="387"/>
      <c r="H57" s="387"/>
      <c r="I57" s="387"/>
      <c r="J57" s="387"/>
      <c r="K57" s="387"/>
      <c r="L57" s="387"/>
      <c r="M57" s="387"/>
      <c r="N57" s="387"/>
      <c r="O57" s="1082" t="s">
        <v>19</v>
      </c>
      <c r="P57" s="1082"/>
      <c r="Q57" s="1082"/>
    </row>
    <row r="58" spans="1:18" ht="15.75">
      <c r="A58" s="11"/>
      <c r="B58" s="11"/>
      <c r="C58" s="11"/>
      <c r="D58" s="11"/>
      <c r="E58" s="11"/>
      <c r="F58" s="11"/>
      <c r="G58" s="11"/>
      <c r="H58" s="11"/>
      <c r="I58" s="11"/>
      <c r="J58" s="11"/>
      <c r="K58" s="11"/>
      <c r="L58" s="11"/>
      <c r="M58" s="11"/>
      <c r="O58" s="1069" t="s">
        <v>83</v>
      </c>
      <c r="P58" s="1069"/>
      <c r="Q58" s="1069"/>
      <c r="R58" s="1069"/>
    </row>
  </sheetData>
  <sheetProtection/>
  <mergeCells count="18">
    <mergeCell ref="P1:Q1"/>
    <mergeCell ref="A2:Q2"/>
    <mergeCell ref="A3:Q3"/>
    <mergeCell ref="N10:Q10"/>
    <mergeCell ref="A6:Q6"/>
    <mergeCell ref="A11:A12"/>
    <mergeCell ref="B11:B12"/>
    <mergeCell ref="I11:K11"/>
    <mergeCell ref="A9:B9"/>
    <mergeCell ref="O58:R58"/>
    <mergeCell ref="O11:Q11"/>
    <mergeCell ref="L11:N11"/>
    <mergeCell ref="C11:E11"/>
    <mergeCell ref="F11:H11"/>
    <mergeCell ref="A50:Q50"/>
    <mergeCell ref="A48:B48"/>
    <mergeCell ref="O56:Q56"/>
    <mergeCell ref="O57:Q57"/>
  </mergeCells>
  <printOptions horizontalCentered="1"/>
  <pageMargins left="0.31" right="0.47" top="0.2362204724409449" bottom="0" header="0.16" footer="0.13"/>
  <pageSetup fitToHeight="1" fitToWidth="1" horizontalDpi="600" verticalDpi="600" orientation="landscape" paperSize="9" scale="62" r:id="rId1"/>
</worksheet>
</file>

<file path=xl/worksheets/sheet24.xml><?xml version="1.0" encoding="utf-8"?>
<worksheet xmlns="http://schemas.openxmlformats.org/spreadsheetml/2006/main" xmlns:r="http://schemas.openxmlformats.org/officeDocument/2006/relationships">
  <sheetPr>
    <tabColor rgb="FFFF0000"/>
    <pageSetUpPr fitToPage="1"/>
  </sheetPr>
  <dimension ref="A1:U56"/>
  <sheetViews>
    <sheetView zoomScaleSheetLayoutView="90" zoomScalePageLayoutView="0" workbookViewId="0" topLeftCell="A1">
      <pane xSplit="2" ySplit="12" topLeftCell="C45" activePane="bottomRight" state="frozen"/>
      <selection pane="topLeft" activeCell="A1" sqref="A1"/>
      <selection pane="topRight" activeCell="C1" sqref="C1"/>
      <selection pane="bottomLeft" activeCell="A13" sqref="A13"/>
      <selection pane="bottomRight" activeCell="C47" sqref="C47:N47"/>
    </sheetView>
  </sheetViews>
  <sheetFormatPr defaultColWidth="9.140625" defaultRowHeight="12.75"/>
  <cols>
    <col min="1" max="1" width="7.421875" style="414" customWidth="1"/>
    <col min="2" max="2" width="25.140625" style="414" customWidth="1"/>
    <col min="3" max="3" width="10.8515625" style="414" bestFit="1" customWidth="1"/>
    <col min="4" max="5" width="10.7109375" style="414" bestFit="1" customWidth="1"/>
    <col min="6" max="6" width="9.421875" style="414" bestFit="1" customWidth="1"/>
    <col min="7" max="7" width="8.140625" style="414" bestFit="1" customWidth="1"/>
    <col min="8" max="8" width="9.421875" style="414" bestFit="1" customWidth="1"/>
    <col min="9" max="11" width="10.7109375" style="414" bestFit="1" customWidth="1"/>
    <col min="12" max="14" width="10.8515625" style="414" customWidth="1"/>
    <col min="15" max="17" width="13.57421875" style="414" customWidth="1"/>
    <col min="18" max="18" width="17.28125" style="414" bestFit="1" customWidth="1"/>
    <col min="19" max="16384" width="9.140625" style="414" customWidth="1"/>
  </cols>
  <sheetData>
    <row r="1" spans="8:21" ht="15.75">
      <c r="H1" s="76"/>
      <c r="I1" s="76"/>
      <c r="J1" s="76"/>
      <c r="K1" s="76"/>
      <c r="L1" s="76"/>
      <c r="M1" s="76"/>
      <c r="N1" s="76"/>
      <c r="O1" s="76"/>
      <c r="P1" s="1068" t="s">
        <v>92</v>
      </c>
      <c r="Q1" s="1068"/>
      <c r="R1" s="1078"/>
      <c r="T1" s="24"/>
      <c r="U1" s="24"/>
    </row>
    <row r="2" spans="1:21" ht="15">
      <c r="A2" s="1078" t="s">
        <v>0</v>
      </c>
      <c r="B2" s="1078"/>
      <c r="C2" s="1078"/>
      <c r="D2" s="1078"/>
      <c r="E2" s="1078"/>
      <c r="F2" s="1078"/>
      <c r="G2" s="1078"/>
      <c r="H2" s="1078"/>
      <c r="I2" s="1078"/>
      <c r="J2" s="1078"/>
      <c r="K2" s="1078"/>
      <c r="L2" s="1078"/>
      <c r="M2" s="1078"/>
      <c r="N2" s="1078"/>
      <c r="O2" s="1078"/>
      <c r="P2" s="1078"/>
      <c r="Q2" s="1078"/>
      <c r="R2" s="1078"/>
      <c r="S2" s="26"/>
      <c r="T2" s="26"/>
      <c r="U2" s="26"/>
    </row>
    <row r="3" spans="1:21" ht="15.75">
      <c r="A3" s="996" t="s">
        <v>656</v>
      </c>
      <c r="B3" s="996"/>
      <c r="C3" s="996"/>
      <c r="D3" s="996"/>
      <c r="E3" s="996"/>
      <c r="F3" s="996"/>
      <c r="G3" s="996"/>
      <c r="H3" s="996"/>
      <c r="I3" s="996"/>
      <c r="J3" s="996"/>
      <c r="K3" s="996"/>
      <c r="L3" s="996"/>
      <c r="M3" s="996"/>
      <c r="N3" s="996"/>
      <c r="O3" s="996"/>
      <c r="P3" s="996"/>
      <c r="Q3" s="996"/>
      <c r="R3" s="1078"/>
      <c r="S3" s="76"/>
      <c r="T3" s="76"/>
      <c r="U3" s="76"/>
    </row>
    <row r="4" ht="10.5" customHeight="1">
      <c r="R4" s="1078"/>
    </row>
    <row r="5" spans="1:18" ht="9" customHeight="1">
      <c r="A5" s="589"/>
      <c r="B5" s="589"/>
      <c r="C5" s="589"/>
      <c r="D5" s="589"/>
      <c r="E5" s="590"/>
      <c r="F5" s="590"/>
      <c r="G5" s="590"/>
      <c r="H5" s="590"/>
      <c r="I5" s="590"/>
      <c r="J5" s="590"/>
      <c r="K5" s="590"/>
      <c r="L5" s="590"/>
      <c r="M5" s="590"/>
      <c r="N5" s="589"/>
      <c r="O5" s="589"/>
      <c r="P5" s="590"/>
      <c r="Q5" s="420"/>
      <c r="R5" s="1078"/>
    </row>
    <row r="6" spans="2:18" ht="18" customHeight="1">
      <c r="B6" s="80"/>
      <c r="C6" s="80"/>
      <c r="D6" s="998" t="s">
        <v>763</v>
      </c>
      <c r="E6" s="998"/>
      <c r="F6" s="998"/>
      <c r="G6" s="998"/>
      <c r="H6" s="998"/>
      <c r="I6" s="998"/>
      <c r="J6" s="998"/>
      <c r="K6" s="998"/>
      <c r="L6" s="998"/>
      <c r="M6" s="998"/>
      <c r="N6" s="998"/>
      <c r="O6" s="998"/>
      <c r="R6" s="1078"/>
    </row>
    <row r="7" ht="5.25" customHeight="1">
      <c r="R7" s="1078"/>
    </row>
    <row r="8" spans="1:18" ht="15.75">
      <c r="A8" s="1069" t="s">
        <v>936</v>
      </c>
      <c r="B8" s="1069"/>
      <c r="Q8" s="591" t="s">
        <v>23</v>
      </c>
      <c r="R8" s="1078"/>
    </row>
    <row r="9" spans="1:19" ht="15.75">
      <c r="A9" s="11"/>
      <c r="N9" s="1133" t="s">
        <v>828</v>
      </c>
      <c r="O9" s="1133"/>
      <c r="P9" s="1133"/>
      <c r="Q9" s="1133"/>
      <c r="R9" s="1078"/>
      <c r="S9" s="420"/>
    </row>
    <row r="10" spans="1:18" ht="36.75" customHeight="1">
      <c r="A10" s="1071" t="s">
        <v>917</v>
      </c>
      <c r="B10" s="1071" t="s">
        <v>3</v>
      </c>
      <c r="C10" s="1077" t="s">
        <v>681</v>
      </c>
      <c r="D10" s="1077"/>
      <c r="E10" s="1077"/>
      <c r="F10" s="1077" t="s">
        <v>682</v>
      </c>
      <c r="G10" s="1077"/>
      <c r="H10" s="1077"/>
      <c r="I10" s="1125" t="s">
        <v>384</v>
      </c>
      <c r="J10" s="1126"/>
      <c r="K10" s="1127"/>
      <c r="L10" s="1125" t="s">
        <v>93</v>
      </c>
      <c r="M10" s="1126"/>
      <c r="N10" s="1127"/>
      <c r="O10" s="1134" t="s">
        <v>833</v>
      </c>
      <c r="P10" s="1135"/>
      <c r="Q10" s="1136"/>
      <c r="R10" s="1078"/>
    </row>
    <row r="11" spans="1:17" ht="52.5" customHeight="1">
      <c r="A11" s="1072"/>
      <c r="B11" s="1072"/>
      <c r="C11" s="418" t="s">
        <v>115</v>
      </c>
      <c r="D11" s="418" t="s">
        <v>758</v>
      </c>
      <c r="E11" s="418" t="s">
        <v>18</v>
      </c>
      <c r="F11" s="418" t="s">
        <v>115</v>
      </c>
      <c r="G11" s="418" t="s">
        <v>759</v>
      </c>
      <c r="H11" s="418" t="s">
        <v>18</v>
      </c>
      <c r="I11" s="418" t="s">
        <v>115</v>
      </c>
      <c r="J11" s="418" t="s">
        <v>759</v>
      </c>
      <c r="K11" s="418" t="s">
        <v>18</v>
      </c>
      <c r="L11" s="418" t="s">
        <v>115</v>
      </c>
      <c r="M11" s="418" t="s">
        <v>759</v>
      </c>
      <c r="N11" s="418" t="s">
        <v>18</v>
      </c>
      <c r="O11" s="418" t="s">
        <v>239</v>
      </c>
      <c r="P11" s="418" t="s">
        <v>760</v>
      </c>
      <c r="Q11" s="418" t="s">
        <v>116</v>
      </c>
    </row>
    <row r="12" spans="1:17" s="50" customFormat="1" ht="12.75">
      <c r="A12" s="47">
        <v>1</v>
      </c>
      <c r="B12" s="47">
        <v>2</v>
      </c>
      <c r="C12" s="47">
        <v>3</v>
      </c>
      <c r="D12" s="47">
        <v>4</v>
      </c>
      <c r="E12" s="47">
        <v>5</v>
      </c>
      <c r="F12" s="47">
        <v>6</v>
      </c>
      <c r="G12" s="47">
        <v>7</v>
      </c>
      <c r="H12" s="47">
        <v>8</v>
      </c>
      <c r="I12" s="47">
        <v>9</v>
      </c>
      <c r="J12" s="47">
        <v>10</v>
      </c>
      <c r="K12" s="47">
        <v>11</v>
      </c>
      <c r="L12" s="47">
        <v>12</v>
      </c>
      <c r="M12" s="47">
        <v>13</v>
      </c>
      <c r="N12" s="47">
        <v>14</v>
      </c>
      <c r="O12" s="47">
        <v>15</v>
      </c>
      <c r="P12" s="47">
        <v>16</v>
      </c>
      <c r="Q12" s="47">
        <v>17</v>
      </c>
    </row>
    <row r="13" spans="1:18" s="422" customFormat="1" ht="15.75">
      <c r="A13" s="418">
        <v>1</v>
      </c>
      <c r="B13" s="423" t="s">
        <v>866</v>
      </c>
      <c r="C13" s="606">
        <v>322.88971425744006</v>
      </c>
      <c r="D13" s="606">
        <v>214.94433110496004</v>
      </c>
      <c r="E13" s="606">
        <f>SUM(C13:D13)</f>
        <v>537.8340453624</v>
      </c>
      <c r="F13" s="606">
        <v>33</v>
      </c>
      <c r="G13" s="606">
        <v>1.0043999999999988</v>
      </c>
      <c r="H13" s="606">
        <f>SUM(F13:G13)</f>
        <v>34.0044</v>
      </c>
      <c r="I13" s="565">
        <v>308.85370477826035</v>
      </c>
      <c r="J13" s="565">
        <v>205.9511649557391</v>
      </c>
      <c r="K13" s="565">
        <f>SUM(I13:J13)</f>
        <v>514.8048697339995</v>
      </c>
      <c r="L13" s="565">
        <v>282.4829977304</v>
      </c>
      <c r="M13" s="565">
        <v>188.2325568504</v>
      </c>
      <c r="N13" s="565">
        <f>L13+M13</f>
        <v>470.71555458079996</v>
      </c>
      <c r="O13" s="606">
        <f>F13+I13-L13</f>
        <v>59.37070704786038</v>
      </c>
      <c r="P13" s="606">
        <f>G13+J13-M13</f>
        <v>18.72300810533912</v>
      </c>
      <c r="Q13" s="565">
        <f>SUM(O13:P13)</f>
        <v>78.0937151531995</v>
      </c>
      <c r="R13" s="593"/>
    </row>
    <row r="14" spans="1:18" s="422" customFormat="1" ht="15.75">
      <c r="A14" s="418">
        <v>2</v>
      </c>
      <c r="B14" s="423" t="s">
        <v>867</v>
      </c>
      <c r="C14" s="606">
        <v>433.23068962184</v>
      </c>
      <c r="D14" s="606">
        <v>288.39775651456006</v>
      </c>
      <c r="E14" s="606">
        <f aca="true" t="shared" si="0" ref="E14:E46">SUM(C14:D14)</f>
        <v>721.6284461364</v>
      </c>
      <c r="F14" s="606">
        <v>29.19</v>
      </c>
      <c r="G14" s="606">
        <v>0.74</v>
      </c>
      <c r="H14" s="606">
        <f aca="true" t="shared" si="1" ref="H14:H46">SUM(F14:G14)</f>
        <v>29.93</v>
      </c>
      <c r="I14" s="565">
        <v>414.95208099285765</v>
      </c>
      <c r="J14" s="565">
        <v>276.699904040709</v>
      </c>
      <c r="K14" s="565">
        <f aca="true" t="shared" si="2" ref="K14:K46">SUM(I14:J14)</f>
        <v>691.6519850335667</v>
      </c>
      <c r="L14" s="565">
        <v>399.9430380156</v>
      </c>
      <c r="M14" s="565">
        <v>266.49758162680007</v>
      </c>
      <c r="N14" s="565">
        <f aca="true" t="shared" si="3" ref="N14:N46">L14+M14</f>
        <v>666.4406196424001</v>
      </c>
      <c r="O14" s="606">
        <f aca="true" t="shared" si="4" ref="O14:O46">F14+I14-L14</f>
        <v>44.19904297725765</v>
      </c>
      <c r="P14" s="606">
        <f aca="true" t="shared" si="5" ref="P14:P46">G14+J14-M14</f>
        <v>10.942322413908926</v>
      </c>
      <c r="Q14" s="565">
        <f aca="true" t="shared" si="6" ref="Q14:Q46">SUM(O14:P14)</f>
        <v>55.14136539116657</v>
      </c>
      <c r="R14" s="593"/>
    </row>
    <row r="15" spans="1:18" s="422" customFormat="1" ht="15.75">
      <c r="A15" s="418">
        <v>3</v>
      </c>
      <c r="B15" s="423" t="s">
        <v>868</v>
      </c>
      <c r="C15" s="606">
        <v>468.67409464255996</v>
      </c>
      <c r="D15" s="606">
        <v>311.99223349504</v>
      </c>
      <c r="E15" s="606">
        <f t="shared" si="0"/>
        <v>780.6663281376</v>
      </c>
      <c r="F15" s="606">
        <v>39.890000000000015</v>
      </c>
      <c r="G15" s="606">
        <v>4.048846240000017</v>
      </c>
      <c r="H15" s="606">
        <f t="shared" si="1"/>
        <v>43.93884624000003</v>
      </c>
      <c r="I15" s="565">
        <v>447.93643788094437</v>
      </c>
      <c r="J15" s="565">
        <v>298.6947761178418</v>
      </c>
      <c r="K15" s="565">
        <f t="shared" si="2"/>
        <v>746.6312139987862</v>
      </c>
      <c r="L15" s="565">
        <v>445.43321863000006</v>
      </c>
      <c r="M15" s="565">
        <v>296.82783587</v>
      </c>
      <c r="N15" s="565">
        <f t="shared" si="3"/>
        <v>742.2610545</v>
      </c>
      <c r="O15" s="606">
        <f t="shared" si="4"/>
        <v>42.3932192509443</v>
      </c>
      <c r="P15" s="606">
        <f t="shared" si="5"/>
        <v>5.915786487841785</v>
      </c>
      <c r="Q15" s="565">
        <f t="shared" si="6"/>
        <v>48.309005738786084</v>
      </c>
      <c r="R15" s="593"/>
    </row>
    <row r="16" spans="1:18" s="422" customFormat="1" ht="15.75">
      <c r="A16" s="418">
        <v>4</v>
      </c>
      <c r="B16" s="423" t="s">
        <v>869</v>
      </c>
      <c r="C16" s="606">
        <v>491.06899434112006</v>
      </c>
      <c r="D16" s="606">
        <v>326.9048771940801</v>
      </c>
      <c r="E16" s="606">
        <f t="shared" si="0"/>
        <v>817.9738715352001</v>
      </c>
      <c r="F16" s="606">
        <v>36.7054</v>
      </c>
      <c r="G16" s="606">
        <v>58.46974799999998</v>
      </c>
      <c r="H16" s="606">
        <f t="shared" si="1"/>
        <v>95.17514799999998</v>
      </c>
      <c r="I16" s="565">
        <v>469.34218358237</v>
      </c>
      <c r="J16" s="565">
        <v>312.96745230118245</v>
      </c>
      <c r="K16" s="565">
        <f t="shared" si="2"/>
        <v>782.3096358835525</v>
      </c>
      <c r="L16" s="565">
        <v>468.22325612719993</v>
      </c>
      <c r="M16" s="565">
        <v>312.01378488480003</v>
      </c>
      <c r="N16" s="565">
        <f t="shared" si="3"/>
        <v>780.237041012</v>
      </c>
      <c r="O16" s="606">
        <f t="shared" si="4"/>
        <v>37.82432745517008</v>
      </c>
      <c r="P16" s="606">
        <f t="shared" si="5"/>
        <v>59.4234154163824</v>
      </c>
      <c r="Q16" s="565">
        <f t="shared" si="6"/>
        <v>97.24774287155248</v>
      </c>
      <c r="R16" s="593"/>
    </row>
    <row r="17" spans="1:18" s="422" customFormat="1" ht="15.75">
      <c r="A17" s="418">
        <v>5</v>
      </c>
      <c r="B17" s="423" t="s">
        <v>870</v>
      </c>
      <c r="C17" s="606">
        <v>414.17876718216</v>
      </c>
      <c r="D17" s="606">
        <v>275.71552752144004</v>
      </c>
      <c r="E17" s="606">
        <f t="shared" si="0"/>
        <v>689.8942947036</v>
      </c>
      <c r="F17" s="606">
        <v>79.30000000000001</v>
      </c>
      <c r="G17" s="606">
        <v>36.89256979999999</v>
      </c>
      <c r="H17" s="606">
        <f t="shared" si="1"/>
        <v>116.1925698</v>
      </c>
      <c r="I17" s="565">
        <v>395.85253006875695</v>
      </c>
      <c r="J17" s="565">
        <v>263.9638825466944</v>
      </c>
      <c r="K17" s="565">
        <f t="shared" si="2"/>
        <v>659.8164126154513</v>
      </c>
      <c r="L17" s="565">
        <v>392.40044694000005</v>
      </c>
      <c r="M17" s="565">
        <v>261.48493646000003</v>
      </c>
      <c r="N17" s="565">
        <f t="shared" si="3"/>
        <v>653.8853834000001</v>
      </c>
      <c r="O17" s="606">
        <f t="shared" si="4"/>
        <v>82.75208312875691</v>
      </c>
      <c r="P17" s="606">
        <f t="shared" si="5"/>
        <v>39.37151588669434</v>
      </c>
      <c r="Q17" s="565">
        <f t="shared" si="6"/>
        <v>122.12359901545125</v>
      </c>
      <c r="R17" s="593"/>
    </row>
    <row r="18" spans="1:18" s="422" customFormat="1" ht="15.75">
      <c r="A18" s="418">
        <v>6</v>
      </c>
      <c r="B18" s="423" t="s">
        <v>871</v>
      </c>
      <c r="C18" s="606">
        <v>206.96724962432</v>
      </c>
      <c r="D18" s="606">
        <v>137.77652338288004</v>
      </c>
      <c r="E18" s="606">
        <f t="shared" si="0"/>
        <v>344.74377300720005</v>
      </c>
      <c r="F18" s="606">
        <v>82.80999999999999</v>
      </c>
      <c r="G18" s="606">
        <v>83.162</v>
      </c>
      <c r="H18" s="606">
        <f t="shared" si="1"/>
        <v>165.97199999999998</v>
      </c>
      <c r="I18" s="565">
        <v>197.97983100145518</v>
      </c>
      <c r="J18" s="565">
        <v>132.01761707312085</v>
      </c>
      <c r="K18" s="565">
        <f t="shared" si="2"/>
        <v>329.997448074576</v>
      </c>
      <c r="L18" s="565">
        <v>175.76583904</v>
      </c>
      <c r="M18" s="565">
        <v>179.50393616</v>
      </c>
      <c r="N18" s="565">
        <f t="shared" si="3"/>
        <v>355.2697752</v>
      </c>
      <c r="O18" s="606">
        <f t="shared" si="4"/>
        <v>105.02399196145518</v>
      </c>
      <c r="P18" s="606">
        <f t="shared" si="5"/>
        <v>35.67568091312086</v>
      </c>
      <c r="Q18" s="565">
        <f t="shared" si="6"/>
        <v>140.69967287457604</v>
      </c>
      <c r="R18" s="593"/>
    </row>
    <row r="19" spans="1:18" s="422" customFormat="1" ht="15.75">
      <c r="A19" s="418">
        <v>7</v>
      </c>
      <c r="B19" s="423" t="s">
        <v>872</v>
      </c>
      <c r="C19" s="606">
        <v>221.43240589712002</v>
      </c>
      <c r="D19" s="606">
        <v>147.40583739808002</v>
      </c>
      <c r="E19" s="606">
        <f t="shared" si="0"/>
        <v>368.8382432952001</v>
      </c>
      <c r="F19" s="606">
        <v>61.534000000000006</v>
      </c>
      <c r="G19" s="606">
        <v>68.61146504</v>
      </c>
      <c r="H19" s="606">
        <f t="shared" si="1"/>
        <v>130.14546504</v>
      </c>
      <c r="I19" s="565">
        <v>211.6346636428662</v>
      </c>
      <c r="J19" s="565">
        <v>141.12301781399594</v>
      </c>
      <c r="K19" s="565">
        <f t="shared" si="2"/>
        <v>352.75768145686214</v>
      </c>
      <c r="L19" s="565">
        <v>210.24285332</v>
      </c>
      <c r="M19" s="565">
        <v>140.10142948</v>
      </c>
      <c r="N19" s="565">
        <f t="shared" si="3"/>
        <v>350.3442828</v>
      </c>
      <c r="O19" s="606">
        <f t="shared" si="4"/>
        <v>62.9258103228662</v>
      </c>
      <c r="P19" s="606">
        <f t="shared" si="5"/>
        <v>69.63305337399592</v>
      </c>
      <c r="Q19" s="565">
        <f t="shared" si="6"/>
        <v>132.55886369686212</v>
      </c>
      <c r="R19" s="593"/>
    </row>
    <row r="20" spans="1:18" s="422" customFormat="1" ht="15.75">
      <c r="A20" s="418">
        <v>8</v>
      </c>
      <c r="B20" s="423" t="s">
        <v>873</v>
      </c>
      <c r="C20" s="606">
        <v>280.90156695184</v>
      </c>
      <c r="D20" s="606">
        <v>186.98981423456001</v>
      </c>
      <c r="E20" s="606">
        <f t="shared" si="0"/>
        <v>467.8913811864</v>
      </c>
      <c r="F20" s="606">
        <v>56.003</v>
      </c>
      <c r="G20" s="606">
        <v>74.2144</v>
      </c>
      <c r="H20" s="606">
        <f t="shared" si="1"/>
        <v>130.2174</v>
      </c>
      <c r="I20" s="565">
        <v>268.4708665726452</v>
      </c>
      <c r="J20" s="565">
        <v>179.02383918672626</v>
      </c>
      <c r="K20" s="565">
        <f t="shared" si="2"/>
        <v>447.49470575937147</v>
      </c>
      <c r="L20" s="565">
        <v>304.60463998</v>
      </c>
      <c r="M20" s="565">
        <v>202.97951062</v>
      </c>
      <c r="N20" s="565">
        <f t="shared" si="3"/>
        <v>507.58415060000004</v>
      </c>
      <c r="O20" s="606">
        <f t="shared" si="4"/>
        <v>19.86922659264519</v>
      </c>
      <c r="P20" s="606">
        <f t="shared" si="5"/>
        <v>50.25872856672626</v>
      </c>
      <c r="Q20" s="565">
        <f t="shared" si="6"/>
        <v>70.12795515937145</v>
      </c>
      <c r="R20" s="593"/>
    </row>
    <row r="21" spans="1:18" s="422" customFormat="1" ht="15.75">
      <c r="A21" s="418">
        <v>9</v>
      </c>
      <c r="B21" s="423" t="s">
        <v>874</v>
      </c>
      <c r="C21" s="606">
        <v>275.16939113872</v>
      </c>
      <c r="D21" s="606">
        <v>183.17750139248</v>
      </c>
      <c r="E21" s="606">
        <f t="shared" si="0"/>
        <v>458.3468925312</v>
      </c>
      <c r="F21" s="606">
        <v>25.275999999999996</v>
      </c>
      <c r="G21" s="606">
        <v>71.9571</v>
      </c>
      <c r="H21" s="606">
        <f t="shared" si="1"/>
        <v>97.2331</v>
      </c>
      <c r="I21" s="565">
        <v>262.993698693316</v>
      </c>
      <c r="J21" s="565">
        <v>175.3706063047486</v>
      </c>
      <c r="K21" s="565">
        <f t="shared" si="2"/>
        <v>438.3643049980646</v>
      </c>
      <c r="L21" s="565">
        <v>253.99029840000003</v>
      </c>
      <c r="M21" s="565">
        <v>208.816028</v>
      </c>
      <c r="N21" s="565">
        <f t="shared" si="3"/>
        <v>462.8063264</v>
      </c>
      <c r="O21" s="606">
        <f t="shared" si="4"/>
        <v>34.27940029331597</v>
      </c>
      <c r="P21" s="606">
        <f t="shared" si="5"/>
        <v>38.511678304748614</v>
      </c>
      <c r="Q21" s="565">
        <f t="shared" si="6"/>
        <v>72.79107859806459</v>
      </c>
      <c r="R21" s="593"/>
    </row>
    <row r="22" spans="1:18" s="422" customFormat="1" ht="15.75">
      <c r="A22" s="418">
        <v>10</v>
      </c>
      <c r="B22" s="423" t="s">
        <v>875</v>
      </c>
      <c r="C22" s="606">
        <v>415.1725572266399</v>
      </c>
      <c r="D22" s="606">
        <v>276.37727641775996</v>
      </c>
      <c r="E22" s="606">
        <f t="shared" si="0"/>
        <v>691.5498336443999</v>
      </c>
      <c r="F22" s="606">
        <v>8.68</v>
      </c>
      <c r="G22" s="606">
        <v>27.56</v>
      </c>
      <c r="H22" s="606">
        <f t="shared" si="1"/>
        <v>36.239999999999995</v>
      </c>
      <c r="I22" s="565">
        <v>396.80242158827514</v>
      </c>
      <c r="J22" s="565">
        <v>264.5972430149751</v>
      </c>
      <c r="K22" s="565">
        <f t="shared" si="2"/>
        <v>661.3996646032502</v>
      </c>
      <c r="L22" s="565">
        <v>376.8156873399999</v>
      </c>
      <c r="M22" s="565">
        <v>251.10174166000004</v>
      </c>
      <c r="N22" s="565">
        <f t="shared" si="3"/>
        <v>627.917429</v>
      </c>
      <c r="O22" s="606">
        <f t="shared" si="4"/>
        <v>28.666734248275247</v>
      </c>
      <c r="P22" s="606">
        <f t="shared" si="5"/>
        <v>41.055501354975064</v>
      </c>
      <c r="Q22" s="565">
        <f t="shared" si="6"/>
        <v>69.72223560325031</v>
      </c>
      <c r="R22" s="593"/>
    </row>
    <row r="23" spans="1:18" s="422" customFormat="1" ht="15.75">
      <c r="A23" s="418">
        <v>11</v>
      </c>
      <c r="B23" s="423" t="s">
        <v>876</v>
      </c>
      <c r="C23" s="606">
        <v>244.87117493336</v>
      </c>
      <c r="D23" s="606">
        <v>163.00729502224002</v>
      </c>
      <c r="E23" s="606">
        <f t="shared" si="0"/>
        <v>407.87846995560005</v>
      </c>
      <c r="F23" s="606">
        <v>3.2989999999999853</v>
      </c>
      <c r="G23" s="606">
        <v>27.950459999999996</v>
      </c>
      <c r="H23" s="606">
        <f t="shared" si="1"/>
        <v>31.24945999999998</v>
      </c>
      <c r="I23" s="565">
        <v>234.03573500413975</v>
      </c>
      <c r="J23" s="565">
        <v>156.06098845607494</v>
      </c>
      <c r="K23" s="565">
        <f t="shared" si="2"/>
        <v>390.09672346021466</v>
      </c>
      <c r="L23" s="565">
        <v>218.10896778</v>
      </c>
      <c r="M23" s="565">
        <v>145.33872562</v>
      </c>
      <c r="N23" s="565">
        <f t="shared" si="3"/>
        <v>363.4476934</v>
      </c>
      <c r="O23" s="606">
        <f t="shared" si="4"/>
        <v>19.22576722413973</v>
      </c>
      <c r="P23" s="606">
        <f t="shared" si="5"/>
        <v>38.67272283607494</v>
      </c>
      <c r="Q23" s="565">
        <f t="shared" si="6"/>
        <v>57.89849006021467</v>
      </c>
      <c r="R23" s="593"/>
    </row>
    <row r="24" spans="1:18" s="422" customFormat="1" ht="15.75">
      <c r="A24" s="418">
        <v>12</v>
      </c>
      <c r="B24" s="423" t="s">
        <v>877</v>
      </c>
      <c r="C24" s="606">
        <v>676.96480167296</v>
      </c>
      <c r="D24" s="606">
        <v>450.65157034864006</v>
      </c>
      <c r="E24" s="606">
        <f t="shared" si="0"/>
        <v>1127.6163720216</v>
      </c>
      <c r="F24" s="606">
        <v>0</v>
      </c>
      <c r="G24" s="606">
        <v>61.890000000000015</v>
      </c>
      <c r="H24" s="606">
        <f t="shared" si="1"/>
        <v>61.890000000000015</v>
      </c>
      <c r="I24" s="565">
        <v>647.011592188424</v>
      </c>
      <c r="J24" s="565">
        <v>431.4423381105536</v>
      </c>
      <c r="K24" s="565">
        <f t="shared" si="2"/>
        <v>1078.4539302989774</v>
      </c>
      <c r="L24" s="565">
        <v>629.7722353</v>
      </c>
      <c r="M24" s="565">
        <v>446.48349488</v>
      </c>
      <c r="N24" s="565">
        <f t="shared" si="3"/>
        <v>1076.25573018</v>
      </c>
      <c r="O24" s="606">
        <f t="shared" si="4"/>
        <v>17.239356888423913</v>
      </c>
      <c r="P24" s="606">
        <f t="shared" si="5"/>
        <v>46.84884323055354</v>
      </c>
      <c r="Q24" s="565">
        <f t="shared" si="6"/>
        <v>64.08820011897745</v>
      </c>
      <c r="R24" s="593"/>
    </row>
    <row r="25" spans="1:18" s="422" customFormat="1" ht="15.75">
      <c r="A25" s="418">
        <v>13</v>
      </c>
      <c r="B25" s="423" t="s">
        <v>878</v>
      </c>
      <c r="C25" s="606">
        <v>356.7117793843201</v>
      </c>
      <c r="D25" s="606">
        <v>237.45908022288003</v>
      </c>
      <c r="E25" s="606">
        <f t="shared" si="0"/>
        <v>594.1708596072001</v>
      </c>
      <c r="F25" s="606">
        <v>11.554000000000002</v>
      </c>
      <c r="G25" s="606">
        <v>14.043999999999997</v>
      </c>
      <c r="H25" s="606">
        <f t="shared" si="1"/>
        <v>25.598</v>
      </c>
      <c r="I25" s="565">
        <v>340.9278566860805</v>
      </c>
      <c r="J25" s="565">
        <v>227.33909848230462</v>
      </c>
      <c r="K25" s="565">
        <f t="shared" si="2"/>
        <v>568.266955168385</v>
      </c>
      <c r="L25" s="565">
        <v>320.42478586000004</v>
      </c>
      <c r="M25" s="565">
        <v>213.52709094</v>
      </c>
      <c r="N25" s="565">
        <f t="shared" si="3"/>
        <v>533.9518768</v>
      </c>
      <c r="O25" s="606">
        <f t="shared" si="4"/>
        <v>32.05707082608046</v>
      </c>
      <c r="P25" s="606">
        <f t="shared" si="5"/>
        <v>27.85600754230461</v>
      </c>
      <c r="Q25" s="565">
        <f t="shared" si="6"/>
        <v>59.91307836838507</v>
      </c>
      <c r="R25" s="593"/>
    </row>
    <row r="26" spans="1:18" s="422" customFormat="1" ht="15.75">
      <c r="A26" s="418">
        <v>14</v>
      </c>
      <c r="B26" s="423" t="s">
        <v>879</v>
      </c>
      <c r="C26" s="606">
        <v>228.56623920552002</v>
      </c>
      <c r="D26" s="606">
        <v>152.15328460368</v>
      </c>
      <c r="E26" s="606">
        <f t="shared" si="0"/>
        <v>380.71952380920004</v>
      </c>
      <c r="F26" s="606">
        <v>51.00200000000001</v>
      </c>
      <c r="G26" s="606">
        <v>0.6379999999999981</v>
      </c>
      <c r="H26" s="606">
        <f t="shared" si="1"/>
        <v>51.64000000000001</v>
      </c>
      <c r="I26" s="565">
        <v>218.45226828081326</v>
      </c>
      <c r="J26" s="565">
        <v>145.6695474998929</v>
      </c>
      <c r="K26" s="565">
        <f t="shared" si="2"/>
        <v>364.12181578070613</v>
      </c>
      <c r="L26" s="565">
        <v>212.20558534</v>
      </c>
      <c r="M26" s="565">
        <v>141.40618326</v>
      </c>
      <c r="N26" s="565">
        <f t="shared" si="3"/>
        <v>353.6117686</v>
      </c>
      <c r="O26" s="606">
        <f t="shared" si="4"/>
        <v>57.24868294081327</v>
      </c>
      <c r="P26" s="606">
        <f t="shared" si="5"/>
        <v>4.901364239892899</v>
      </c>
      <c r="Q26" s="565">
        <f t="shared" si="6"/>
        <v>62.15004718070617</v>
      </c>
      <c r="R26" s="593"/>
    </row>
    <row r="27" spans="1:18" s="422" customFormat="1" ht="15.75">
      <c r="A27" s="418">
        <v>15</v>
      </c>
      <c r="B27" s="423" t="s">
        <v>880</v>
      </c>
      <c r="C27" s="606">
        <v>109.72231253536</v>
      </c>
      <c r="D27" s="606">
        <v>73.04120009024001</v>
      </c>
      <c r="E27" s="606">
        <f t="shared" si="0"/>
        <v>182.76351262560001</v>
      </c>
      <c r="F27" s="606">
        <v>42.004000000000005</v>
      </c>
      <c r="G27" s="606">
        <v>11.964100000000002</v>
      </c>
      <c r="H27" s="606">
        <f t="shared" si="1"/>
        <v>53.96810000000001</v>
      </c>
      <c r="I27" s="565">
        <v>124.13029164207481</v>
      </c>
      <c r="J27" s="565">
        <v>82.77002397407695</v>
      </c>
      <c r="K27" s="565">
        <f t="shared" si="2"/>
        <v>206.90031561615177</v>
      </c>
      <c r="L27" s="565">
        <v>91.8314939</v>
      </c>
      <c r="M27" s="565">
        <v>61.1928075</v>
      </c>
      <c r="N27" s="565">
        <f t="shared" si="3"/>
        <v>153.0243014</v>
      </c>
      <c r="O27" s="606">
        <f t="shared" si="4"/>
        <v>74.3027977420748</v>
      </c>
      <c r="P27" s="606">
        <f t="shared" si="5"/>
        <v>33.54131647407695</v>
      </c>
      <c r="Q27" s="565">
        <f t="shared" si="6"/>
        <v>107.84411421615175</v>
      </c>
      <c r="R27" s="593"/>
    </row>
    <row r="28" spans="1:18" s="422" customFormat="1" ht="15.75">
      <c r="A28" s="418">
        <v>16</v>
      </c>
      <c r="B28" s="423" t="s">
        <v>881</v>
      </c>
      <c r="C28" s="606">
        <v>358.34114758832</v>
      </c>
      <c r="D28" s="606">
        <v>238.54482085888</v>
      </c>
      <c r="E28" s="606">
        <f t="shared" si="0"/>
        <v>596.8859684472</v>
      </c>
      <c r="F28" s="606">
        <v>7.412540000000007</v>
      </c>
      <c r="G28" s="606">
        <v>15.711400000000005</v>
      </c>
      <c r="H28" s="606">
        <f t="shared" si="1"/>
        <v>23.12394000000001</v>
      </c>
      <c r="I28" s="565">
        <v>342.4855494544131</v>
      </c>
      <c r="J28" s="565">
        <v>228.37752231836055</v>
      </c>
      <c r="K28" s="565">
        <f t="shared" si="2"/>
        <v>570.8630717727737</v>
      </c>
      <c r="L28" s="565">
        <v>326.65865334</v>
      </c>
      <c r="M28" s="565">
        <v>217.68105706</v>
      </c>
      <c r="N28" s="565">
        <f t="shared" si="3"/>
        <v>544.3397104000001</v>
      </c>
      <c r="O28" s="606">
        <f t="shared" si="4"/>
        <v>23.239436114413138</v>
      </c>
      <c r="P28" s="606">
        <f t="shared" si="5"/>
        <v>26.407865258360545</v>
      </c>
      <c r="Q28" s="565">
        <f t="shared" si="6"/>
        <v>49.64730137277368</v>
      </c>
      <c r="R28" s="593"/>
    </row>
    <row r="29" spans="1:18" s="422" customFormat="1" ht="15.75">
      <c r="A29" s="418">
        <v>17</v>
      </c>
      <c r="B29" s="423" t="s">
        <v>882</v>
      </c>
      <c r="C29" s="606">
        <v>252.79446868784004</v>
      </c>
      <c r="D29" s="606">
        <v>168.28413555856</v>
      </c>
      <c r="E29" s="606">
        <f t="shared" si="0"/>
        <v>421.0786042464</v>
      </c>
      <c r="F29" s="606">
        <v>14.302400000000006</v>
      </c>
      <c r="G29" s="606">
        <v>32.0172</v>
      </c>
      <c r="H29" s="606">
        <f t="shared" si="1"/>
        <v>46.31960000000001</v>
      </c>
      <c r="I29" s="565">
        <v>241.60936203608836</v>
      </c>
      <c r="J29" s="565">
        <v>161.11064529495715</v>
      </c>
      <c r="K29" s="565">
        <f t="shared" si="2"/>
        <v>402.7200073310455</v>
      </c>
      <c r="L29" s="565">
        <v>222.31222352159998</v>
      </c>
      <c r="M29" s="565">
        <v>148.14597645440003</v>
      </c>
      <c r="N29" s="565">
        <f t="shared" si="3"/>
        <v>370.458199976</v>
      </c>
      <c r="O29" s="606">
        <f t="shared" si="4"/>
        <v>33.59953851448839</v>
      </c>
      <c r="P29" s="606">
        <f t="shared" si="5"/>
        <v>44.98186884055713</v>
      </c>
      <c r="Q29" s="565">
        <f t="shared" si="6"/>
        <v>78.58140735504551</v>
      </c>
      <c r="R29" s="593"/>
    </row>
    <row r="30" spans="1:18" s="422" customFormat="1" ht="15.75">
      <c r="A30" s="424">
        <v>18</v>
      </c>
      <c r="B30" s="425" t="s">
        <v>883</v>
      </c>
      <c r="C30" s="606">
        <v>413.3539011536001</v>
      </c>
      <c r="D30" s="606">
        <v>275.1630766024</v>
      </c>
      <c r="E30" s="606">
        <f t="shared" si="0"/>
        <v>688.5169777560001</v>
      </c>
      <c r="F30" s="606">
        <v>7.414999999999992</v>
      </c>
      <c r="G30" s="606">
        <v>5.706400000000002</v>
      </c>
      <c r="H30" s="606">
        <f t="shared" si="1"/>
        <v>13.121399999999994</v>
      </c>
      <c r="I30" s="565">
        <v>395.06286684249164</v>
      </c>
      <c r="J30" s="565">
        <v>263.43818932410755</v>
      </c>
      <c r="K30" s="565">
        <f t="shared" si="2"/>
        <v>658.5010561665993</v>
      </c>
      <c r="L30" s="565">
        <v>396.0918778</v>
      </c>
      <c r="M30" s="565">
        <v>263.9444146</v>
      </c>
      <c r="N30" s="565">
        <f t="shared" si="3"/>
        <v>660.0362924000001</v>
      </c>
      <c r="O30" s="606">
        <f t="shared" si="4"/>
        <v>6.3859890424915875</v>
      </c>
      <c r="P30" s="606">
        <f t="shared" si="5"/>
        <v>5.200174724107512</v>
      </c>
      <c r="Q30" s="565">
        <f t="shared" si="6"/>
        <v>11.5861637665991</v>
      </c>
      <c r="R30" s="593"/>
    </row>
    <row r="31" spans="1:18" s="422" customFormat="1" ht="15.75">
      <c r="A31" s="418">
        <v>19</v>
      </c>
      <c r="B31" s="423" t="s">
        <v>884</v>
      </c>
      <c r="C31" s="606">
        <v>226.84773067016002</v>
      </c>
      <c r="D31" s="606">
        <v>151.01008901344002</v>
      </c>
      <c r="E31" s="606">
        <f t="shared" si="0"/>
        <v>377.85781968360004</v>
      </c>
      <c r="F31" s="606">
        <v>35.038399999999996</v>
      </c>
      <c r="G31" s="606">
        <v>14.230000000000004</v>
      </c>
      <c r="H31" s="606">
        <f t="shared" si="1"/>
        <v>49.2684</v>
      </c>
      <c r="I31" s="565">
        <v>216.8101094718212</v>
      </c>
      <c r="J31" s="565">
        <v>144.57430759662788</v>
      </c>
      <c r="K31" s="565">
        <f t="shared" si="2"/>
        <v>361.38441706844907</v>
      </c>
      <c r="L31" s="565">
        <v>215.5981752</v>
      </c>
      <c r="M31" s="565">
        <v>143.6703476</v>
      </c>
      <c r="N31" s="565">
        <f t="shared" si="3"/>
        <v>359.2685228</v>
      </c>
      <c r="O31" s="606">
        <f t="shared" si="4"/>
        <v>36.2503342718212</v>
      </c>
      <c r="P31" s="606">
        <f t="shared" si="5"/>
        <v>15.13395999662788</v>
      </c>
      <c r="Q31" s="565">
        <f t="shared" si="6"/>
        <v>51.38429426844908</v>
      </c>
      <c r="R31" s="593"/>
    </row>
    <row r="32" spans="1:18" s="422" customFormat="1" ht="15.75">
      <c r="A32" s="424">
        <v>20</v>
      </c>
      <c r="B32" s="425" t="s">
        <v>885</v>
      </c>
      <c r="C32" s="606">
        <v>441.81751499895995</v>
      </c>
      <c r="D32" s="606">
        <v>294.11545973264003</v>
      </c>
      <c r="E32" s="606">
        <f t="shared" si="0"/>
        <v>735.9329747316</v>
      </c>
      <c r="F32" s="606">
        <v>7.193999999999988</v>
      </c>
      <c r="G32" s="606">
        <v>16.8112</v>
      </c>
      <c r="H32" s="606">
        <f t="shared" si="1"/>
        <v>24.005199999999988</v>
      </c>
      <c r="I32" s="565">
        <v>422.2687430378184</v>
      </c>
      <c r="J32" s="565">
        <v>281.5785710856441</v>
      </c>
      <c r="K32" s="565">
        <f t="shared" si="2"/>
        <v>703.8473141234625</v>
      </c>
      <c r="L32" s="565">
        <v>422.00259962</v>
      </c>
      <c r="M32" s="565">
        <v>292.0271887697349</v>
      </c>
      <c r="N32" s="565">
        <f t="shared" si="3"/>
        <v>714.0297883897349</v>
      </c>
      <c r="O32" s="606">
        <f t="shared" si="4"/>
        <v>7.460143417818415</v>
      </c>
      <c r="P32" s="606">
        <f t="shared" si="5"/>
        <v>6.362582315909208</v>
      </c>
      <c r="Q32" s="565">
        <f t="shared" si="6"/>
        <v>13.822725733727623</v>
      </c>
      <c r="R32" s="593"/>
    </row>
    <row r="33" spans="1:18" s="422" customFormat="1" ht="15.75">
      <c r="A33" s="418">
        <v>21</v>
      </c>
      <c r="B33" s="423" t="s">
        <v>886</v>
      </c>
      <c r="C33" s="606">
        <v>163.2569842268</v>
      </c>
      <c r="D33" s="606">
        <v>108.6799001512</v>
      </c>
      <c r="E33" s="606">
        <f t="shared" si="0"/>
        <v>271.936884378</v>
      </c>
      <c r="F33" s="606">
        <v>18.08</v>
      </c>
      <c r="G33" s="606">
        <v>6.18</v>
      </c>
      <c r="H33" s="606">
        <f t="shared" si="1"/>
        <v>24.259999999999998</v>
      </c>
      <c r="I33" s="565">
        <v>155.88201114684784</v>
      </c>
      <c r="J33" s="565">
        <v>103.9455908891396</v>
      </c>
      <c r="K33" s="565">
        <f t="shared" si="2"/>
        <v>259.8276020359874</v>
      </c>
      <c r="L33" s="565">
        <v>155.82057368000002</v>
      </c>
      <c r="M33" s="565">
        <v>103.83865192</v>
      </c>
      <c r="N33" s="565">
        <f t="shared" si="3"/>
        <v>259.6592256</v>
      </c>
      <c r="O33" s="606">
        <f t="shared" si="4"/>
        <v>18.141437466847805</v>
      </c>
      <c r="P33" s="606">
        <f t="shared" si="5"/>
        <v>6.286938969139598</v>
      </c>
      <c r="Q33" s="565">
        <f t="shared" si="6"/>
        <v>24.428376435987403</v>
      </c>
      <c r="R33" s="593"/>
    </row>
    <row r="34" spans="1:18" s="422" customFormat="1" ht="15.75">
      <c r="A34" s="418">
        <v>22</v>
      </c>
      <c r="B34" s="423" t="s">
        <v>887</v>
      </c>
      <c r="C34" s="606">
        <v>220.28267414864004</v>
      </c>
      <c r="D34" s="606">
        <v>146.63930836576</v>
      </c>
      <c r="E34" s="606">
        <f t="shared" si="0"/>
        <v>366.92198251440004</v>
      </c>
      <c r="F34" s="606">
        <v>14.999999999999986</v>
      </c>
      <c r="G34" s="606">
        <v>5.526000000000003</v>
      </c>
      <c r="H34" s="606">
        <f t="shared" si="1"/>
        <v>20.52599999999999</v>
      </c>
      <c r="I34" s="565">
        <v>210.5353543381608</v>
      </c>
      <c r="J34" s="565">
        <v>140.39027549026463</v>
      </c>
      <c r="K34" s="565">
        <f t="shared" si="2"/>
        <v>350.92562982842543</v>
      </c>
      <c r="L34" s="565">
        <v>175.86683158</v>
      </c>
      <c r="M34" s="565">
        <v>118.95454352</v>
      </c>
      <c r="N34" s="565">
        <f t="shared" si="3"/>
        <v>294.8213751</v>
      </c>
      <c r="O34" s="606">
        <f t="shared" si="4"/>
        <v>49.668522758160805</v>
      </c>
      <c r="P34" s="606">
        <f t="shared" si="5"/>
        <v>26.961731970264637</v>
      </c>
      <c r="Q34" s="565">
        <f t="shared" si="6"/>
        <v>76.63025472842544</v>
      </c>
      <c r="R34" s="593"/>
    </row>
    <row r="35" spans="1:18" s="422" customFormat="1" ht="15.75">
      <c r="A35" s="418">
        <v>23</v>
      </c>
      <c r="B35" s="423" t="s">
        <v>888</v>
      </c>
      <c r="C35" s="606">
        <v>528.67009673928</v>
      </c>
      <c r="D35" s="606">
        <v>351.93178985952</v>
      </c>
      <c r="E35" s="606">
        <f t="shared" si="0"/>
        <v>880.6018865988</v>
      </c>
      <c r="F35" s="606">
        <v>13.920000000000016</v>
      </c>
      <c r="G35" s="606">
        <v>5.9979100000000045</v>
      </c>
      <c r="H35" s="606">
        <f t="shared" si="1"/>
        <v>19.91791000000002</v>
      </c>
      <c r="I35" s="565">
        <v>505.2780550827464</v>
      </c>
      <c r="J35" s="565">
        <v>336.9313495599698</v>
      </c>
      <c r="K35" s="565">
        <f t="shared" si="2"/>
        <v>842.2094046427162</v>
      </c>
      <c r="L35" s="565">
        <v>489.51667199999997</v>
      </c>
      <c r="M35" s="565">
        <v>326.2074008</v>
      </c>
      <c r="N35" s="565">
        <f t="shared" si="3"/>
        <v>815.7240727999999</v>
      </c>
      <c r="O35" s="606">
        <f t="shared" si="4"/>
        <v>29.68138308274638</v>
      </c>
      <c r="P35" s="606">
        <f t="shared" si="5"/>
        <v>16.72185875996979</v>
      </c>
      <c r="Q35" s="565">
        <f t="shared" si="6"/>
        <v>46.40324184271617</v>
      </c>
      <c r="R35" s="593"/>
    </row>
    <row r="36" spans="1:18" s="422" customFormat="1" ht="15.75">
      <c r="A36" s="418">
        <v>24</v>
      </c>
      <c r="B36" s="423" t="s">
        <v>889</v>
      </c>
      <c r="C36" s="606">
        <v>336.97031108167994</v>
      </c>
      <c r="D36" s="606">
        <v>224.31853242112</v>
      </c>
      <c r="E36" s="606">
        <f t="shared" si="0"/>
        <v>561.2888435028</v>
      </c>
      <c r="F36" s="606">
        <v>36.994</v>
      </c>
      <c r="G36" s="606">
        <v>20.507000000000005</v>
      </c>
      <c r="H36" s="606">
        <f t="shared" si="1"/>
        <v>57.501000000000005</v>
      </c>
      <c r="I36" s="565">
        <v>322.0045247546894</v>
      </c>
      <c r="J36" s="565">
        <v>214.7202684003958</v>
      </c>
      <c r="K36" s="565">
        <f t="shared" si="2"/>
        <v>536.7247931550852</v>
      </c>
      <c r="L36" s="565">
        <v>327.91795938000007</v>
      </c>
      <c r="M36" s="565">
        <v>218.51437922000005</v>
      </c>
      <c r="N36" s="565">
        <f t="shared" si="3"/>
        <v>546.4323386000001</v>
      </c>
      <c r="O36" s="606">
        <f t="shared" si="4"/>
        <v>31.080565374689286</v>
      </c>
      <c r="P36" s="606">
        <f t="shared" si="5"/>
        <v>16.712889180395763</v>
      </c>
      <c r="Q36" s="565">
        <f t="shared" si="6"/>
        <v>47.79345455508505</v>
      </c>
      <c r="R36" s="593"/>
    </row>
    <row r="37" spans="1:18" s="422" customFormat="1" ht="15.75">
      <c r="A37" s="418">
        <v>25</v>
      </c>
      <c r="B37" s="423" t="s">
        <v>890</v>
      </c>
      <c r="C37" s="606">
        <v>665.93301821896</v>
      </c>
      <c r="D37" s="606">
        <v>443.30974721264005</v>
      </c>
      <c r="E37" s="606">
        <f t="shared" si="0"/>
        <v>1109.2427654316</v>
      </c>
      <c r="F37" s="606">
        <v>17.14</v>
      </c>
      <c r="G37" s="606">
        <v>1.64</v>
      </c>
      <c r="H37" s="606">
        <f t="shared" si="1"/>
        <v>18.78</v>
      </c>
      <c r="I37" s="565">
        <v>636.4686882849971</v>
      </c>
      <c r="J37" s="565">
        <v>424.41157053874906</v>
      </c>
      <c r="K37" s="565">
        <f t="shared" si="2"/>
        <v>1060.8802588237463</v>
      </c>
      <c r="L37" s="565">
        <v>651.4874</v>
      </c>
      <c r="M37" s="565">
        <v>424.384</v>
      </c>
      <c r="N37" s="565">
        <f t="shared" si="3"/>
        <v>1075.8714</v>
      </c>
      <c r="O37" s="606">
        <f t="shared" si="4"/>
        <v>2.1212882849971493</v>
      </c>
      <c r="P37" s="606">
        <f t="shared" si="5"/>
        <v>1.6675705387490325</v>
      </c>
      <c r="Q37" s="565">
        <f t="shared" si="6"/>
        <v>3.7888588237461818</v>
      </c>
      <c r="R37" s="593"/>
    </row>
    <row r="38" spans="1:18" s="422" customFormat="1" ht="15.75">
      <c r="A38" s="418">
        <v>26</v>
      </c>
      <c r="B38" s="423" t="s">
        <v>891</v>
      </c>
      <c r="C38" s="606">
        <v>816.8458145877602</v>
      </c>
      <c r="D38" s="606">
        <v>543.7701107918401</v>
      </c>
      <c r="E38" s="606">
        <f t="shared" si="0"/>
        <v>1360.6159253796004</v>
      </c>
      <c r="F38" s="606">
        <v>6.212617317050771</v>
      </c>
      <c r="G38" s="606">
        <v>1.518999999999992</v>
      </c>
      <c r="H38" s="606">
        <f t="shared" si="1"/>
        <v>7.731617317050763</v>
      </c>
      <c r="I38" s="565">
        <v>780.7035985304599</v>
      </c>
      <c r="J38" s="565">
        <v>520.5911240880814</v>
      </c>
      <c r="K38" s="565">
        <f t="shared" si="2"/>
        <v>1301.2947226185413</v>
      </c>
      <c r="L38" s="565">
        <v>765.9153552</v>
      </c>
      <c r="M38" s="565">
        <v>510.9937667897348</v>
      </c>
      <c r="N38" s="565">
        <f t="shared" si="3"/>
        <v>1276.9091219897348</v>
      </c>
      <c r="O38" s="606">
        <f t="shared" si="4"/>
        <v>21.00086064751065</v>
      </c>
      <c r="P38" s="606">
        <f t="shared" si="5"/>
        <v>11.1163572983466</v>
      </c>
      <c r="Q38" s="565">
        <f t="shared" si="6"/>
        <v>32.11721794585725</v>
      </c>
      <c r="R38" s="593"/>
    </row>
    <row r="39" spans="1:18" s="422" customFormat="1" ht="15.75">
      <c r="A39" s="418">
        <v>27</v>
      </c>
      <c r="B39" s="423" t="s">
        <v>892</v>
      </c>
      <c r="C39" s="606">
        <v>713.1964874458399</v>
      </c>
      <c r="D39" s="606">
        <v>474.76736123056</v>
      </c>
      <c r="E39" s="606">
        <f t="shared" si="0"/>
        <v>1187.9638486764</v>
      </c>
      <c r="F39" s="606">
        <v>36.196</v>
      </c>
      <c r="G39" s="606">
        <v>0</v>
      </c>
      <c r="H39" s="606">
        <f t="shared" si="1"/>
        <v>36.196</v>
      </c>
      <c r="I39" s="565">
        <v>681.6388288824462</v>
      </c>
      <c r="J39" s="565">
        <v>454.5334791528362</v>
      </c>
      <c r="K39" s="565">
        <f t="shared" si="2"/>
        <v>1136.1723080352824</v>
      </c>
      <c r="L39" s="565">
        <v>683.6695766400001</v>
      </c>
      <c r="M39" s="565">
        <v>430.01621776</v>
      </c>
      <c r="N39" s="565">
        <f t="shared" si="3"/>
        <v>1113.6857944</v>
      </c>
      <c r="O39" s="606">
        <f t="shared" si="4"/>
        <v>34.16525224244617</v>
      </c>
      <c r="P39" s="606">
        <f t="shared" si="5"/>
        <v>24.51726139283619</v>
      </c>
      <c r="Q39" s="565">
        <f t="shared" si="6"/>
        <v>58.68251363528236</v>
      </c>
      <c r="R39" s="593"/>
    </row>
    <row r="40" spans="1:18" s="422" customFormat="1" ht="15.75">
      <c r="A40" s="418">
        <v>28</v>
      </c>
      <c r="B40" s="423" t="s">
        <v>893</v>
      </c>
      <c r="C40" s="606">
        <v>747.1586769595999</v>
      </c>
      <c r="D40" s="606">
        <v>498.47951448496</v>
      </c>
      <c r="E40" s="606">
        <f t="shared" si="0"/>
        <v>1245.6381914445599</v>
      </c>
      <c r="F40" s="606">
        <v>95.25540000000001</v>
      </c>
      <c r="G40" s="606">
        <v>0</v>
      </c>
      <c r="H40" s="606">
        <f t="shared" si="1"/>
        <v>95.25540000000001</v>
      </c>
      <c r="I40" s="565">
        <v>714.7320440923337</v>
      </c>
      <c r="J40" s="565">
        <v>476.6014033356786</v>
      </c>
      <c r="K40" s="565">
        <f t="shared" si="2"/>
        <v>1191.3334474280123</v>
      </c>
      <c r="L40" s="565">
        <v>760.808368919048</v>
      </c>
      <c r="M40" s="565">
        <v>449.596</v>
      </c>
      <c r="N40" s="565">
        <f t="shared" si="3"/>
        <v>1210.404368919048</v>
      </c>
      <c r="O40" s="606">
        <f t="shared" si="4"/>
        <v>49.179075173285696</v>
      </c>
      <c r="P40" s="606">
        <f t="shared" si="5"/>
        <v>27.00540333567858</v>
      </c>
      <c r="Q40" s="565">
        <f t="shared" si="6"/>
        <v>76.18447850896428</v>
      </c>
      <c r="R40" s="593"/>
    </row>
    <row r="41" spans="1:18" s="422" customFormat="1" ht="15.75">
      <c r="A41" s="418">
        <v>29</v>
      </c>
      <c r="B41" s="423" t="s">
        <v>894</v>
      </c>
      <c r="C41" s="606">
        <v>493.07758386471994</v>
      </c>
      <c r="D41" s="606">
        <v>328.24734137648005</v>
      </c>
      <c r="E41" s="606">
        <f t="shared" si="0"/>
        <v>821.3249252411999</v>
      </c>
      <c r="F41" s="606">
        <v>100.11500000000001</v>
      </c>
      <c r="G41" s="606">
        <v>29.89</v>
      </c>
      <c r="H41" s="606">
        <f t="shared" si="1"/>
        <v>130.005</v>
      </c>
      <c r="I41" s="565">
        <v>470.72523948160426</v>
      </c>
      <c r="J41" s="565">
        <v>313.8883917365388</v>
      </c>
      <c r="K41" s="565">
        <f t="shared" si="2"/>
        <v>784.613631218143</v>
      </c>
      <c r="L41" s="565">
        <v>468.83024498977466</v>
      </c>
      <c r="M41" s="565">
        <v>297.88957256</v>
      </c>
      <c r="N41" s="565">
        <f t="shared" si="3"/>
        <v>766.7198175497747</v>
      </c>
      <c r="O41" s="606">
        <f t="shared" si="4"/>
        <v>102.00999449182962</v>
      </c>
      <c r="P41" s="606">
        <f t="shared" si="5"/>
        <v>45.88881917653879</v>
      </c>
      <c r="Q41" s="565">
        <f t="shared" si="6"/>
        <v>147.8988136683684</v>
      </c>
      <c r="R41" s="593"/>
    </row>
    <row r="42" spans="1:18" s="422" customFormat="1" ht="15.75">
      <c r="A42" s="418">
        <v>30</v>
      </c>
      <c r="B42" s="423" t="s">
        <v>895</v>
      </c>
      <c r="C42" s="606">
        <v>682.69782380504</v>
      </c>
      <c r="D42" s="606">
        <v>454.4636278033601</v>
      </c>
      <c r="E42" s="606">
        <f t="shared" si="0"/>
        <v>1137.1614516084</v>
      </c>
      <c r="F42" s="606">
        <v>43.08000000000001</v>
      </c>
      <c r="G42" s="606">
        <v>28.183000000000007</v>
      </c>
      <c r="H42" s="606">
        <f t="shared" si="1"/>
        <v>71.26300000000002</v>
      </c>
      <c r="I42" s="565">
        <v>653.257549427753</v>
      </c>
      <c r="J42" s="565">
        <v>435.60831105436887</v>
      </c>
      <c r="K42" s="565">
        <f t="shared" si="2"/>
        <v>1088.865860482122</v>
      </c>
      <c r="L42" s="565">
        <v>681.7935847399999</v>
      </c>
      <c r="M42" s="565">
        <v>454.32690686</v>
      </c>
      <c r="N42" s="565">
        <f t="shared" si="3"/>
        <v>1136.1204916</v>
      </c>
      <c r="O42" s="606">
        <f t="shared" si="4"/>
        <v>14.543964687753146</v>
      </c>
      <c r="P42" s="606">
        <f t="shared" si="5"/>
        <v>9.464404194368853</v>
      </c>
      <c r="Q42" s="565">
        <f t="shared" si="6"/>
        <v>24.008368882122</v>
      </c>
      <c r="R42" s="593"/>
    </row>
    <row r="43" spans="1:18" s="422" customFormat="1" ht="15.75">
      <c r="A43" s="418">
        <v>31</v>
      </c>
      <c r="B43" s="423" t="s">
        <v>896</v>
      </c>
      <c r="C43" s="594">
        <v>782.6202016340801</v>
      </c>
      <c r="D43" s="594">
        <v>520.98910812272</v>
      </c>
      <c r="E43" s="606">
        <f t="shared" si="0"/>
        <v>1303.6093097568</v>
      </c>
      <c r="F43" s="606">
        <v>81.38570000000001</v>
      </c>
      <c r="G43" s="606">
        <v>31.486000000000004</v>
      </c>
      <c r="H43" s="606">
        <f t="shared" si="1"/>
        <v>112.87170000000002</v>
      </c>
      <c r="I43" s="565">
        <v>747.9934242916062</v>
      </c>
      <c r="J43" s="565">
        <v>498.77849259464483</v>
      </c>
      <c r="K43" s="565">
        <f t="shared" si="2"/>
        <v>1246.771916886251</v>
      </c>
      <c r="L43" s="565">
        <v>780.5802366999999</v>
      </c>
      <c r="M43" s="565">
        <v>520.1663915</v>
      </c>
      <c r="N43" s="565">
        <f t="shared" si="3"/>
        <v>1300.7466282</v>
      </c>
      <c r="O43" s="606">
        <f t="shared" si="4"/>
        <v>48.79888759160633</v>
      </c>
      <c r="P43" s="606">
        <f t="shared" si="5"/>
        <v>10.09810109464479</v>
      </c>
      <c r="Q43" s="565">
        <f t="shared" si="6"/>
        <v>58.89698868625112</v>
      </c>
      <c r="R43" s="593"/>
    </row>
    <row r="44" spans="1:18" s="422" customFormat="1" ht="15.75">
      <c r="A44" s="418">
        <v>32</v>
      </c>
      <c r="B44" s="423" t="s">
        <v>897</v>
      </c>
      <c r="C44" s="594">
        <v>479.2797495</v>
      </c>
      <c r="D44" s="594">
        <v>319.0497315</v>
      </c>
      <c r="E44" s="606">
        <f t="shared" si="0"/>
        <v>798.329481</v>
      </c>
      <c r="F44" s="606">
        <v>121.01400000000001</v>
      </c>
      <c r="G44" s="606">
        <v>40.989999999999995</v>
      </c>
      <c r="H44" s="606">
        <f t="shared" si="1"/>
        <v>162.00400000000002</v>
      </c>
      <c r="I44" s="565">
        <v>458.329576239184</v>
      </c>
      <c r="J44" s="565">
        <v>305.6257787849019</v>
      </c>
      <c r="K44" s="565">
        <f t="shared" si="2"/>
        <v>763.955355024086</v>
      </c>
      <c r="L44" s="565">
        <v>570.49400464</v>
      </c>
      <c r="M44" s="565">
        <v>334.70048153946976</v>
      </c>
      <c r="N44" s="565">
        <f t="shared" si="3"/>
        <v>905.1944861794698</v>
      </c>
      <c r="O44" s="606">
        <f t="shared" si="4"/>
        <v>8.84957159918406</v>
      </c>
      <c r="P44" s="606">
        <f t="shared" si="5"/>
        <v>11.915297245432157</v>
      </c>
      <c r="Q44" s="565">
        <f t="shared" si="6"/>
        <v>20.764868844616217</v>
      </c>
      <c r="R44" s="593"/>
    </row>
    <row r="45" spans="1:18" ht="15.75">
      <c r="A45" s="418">
        <v>33</v>
      </c>
      <c r="B45" s="423" t="s">
        <v>898</v>
      </c>
      <c r="C45" s="594">
        <v>648.2022646</v>
      </c>
      <c r="D45" s="594">
        <v>431.50166820000004</v>
      </c>
      <c r="E45" s="606">
        <f t="shared" si="0"/>
        <v>1079.7039328</v>
      </c>
      <c r="F45" s="606">
        <v>54.98999999999998</v>
      </c>
      <c r="G45" s="606">
        <v>32.18700000000001</v>
      </c>
      <c r="H45" s="606">
        <f t="shared" si="1"/>
        <v>87.17699999999999</v>
      </c>
      <c r="I45" s="570">
        <v>620.4481432324377</v>
      </c>
      <c r="J45" s="570">
        <v>413.729790274721</v>
      </c>
      <c r="K45" s="565">
        <f t="shared" si="2"/>
        <v>1034.1779335071587</v>
      </c>
      <c r="L45" s="570">
        <v>645.3403684399999</v>
      </c>
      <c r="M45" s="570">
        <v>430.04267036</v>
      </c>
      <c r="N45" s="565">
        <f t="shared" si="3"/>
        <v>1075.3830388</v>
      </c>
      <c r="O45" s="606">
        <f t="shared" si="4"/>
        <v>30.097774792437804</v>
      </c>
      <c r="P45" s="606">
        <f t="shared" si="5"/>
        <v>15.874119914721007</v>
      </c>
      <c r="Q45" s="565">
        <f t="shared" si="6"/>
        <v>45.97189470715881</v>
      </c>
      <c r="R45" s="593"/>
    </row>
    <row r="46" spans="1:18" ht="15.75">
      <c r="A46" s="418">
        <v>34</v>
      </c>
      <c r="B46" s="423" t="s">
        <v>899</v>
      </c>
      <c r="C46" s="594">
        <v>435.00061327343997</v>
      </c>
      <c r="D46" s="594">
        <v>289.57604944895996</v>
      </c>
      <c r="E46" s="606">
        <f t="shared" si="0"/>
        <v>724.5766627224</v>
      </c>
      <c r="F46" s="606">
        <v>6.799999999999983</v>
      </c>
      <c r="G46" s="606">
        <v>20.145700000000005</v>
      </c>
      <c r="H46" s="606">
        <f t="shared" si="1"/>
        <v>26.945699999999988</v>
      </c>
      <c r="I46" s="570">
        <v>415.75290725024547</v>
      </c>
      <c r="J46" s="570">
        <v>277.23403604816957</v>
      </c>
      <c r="K46" s="565">
        <f t="shared" si="2"/>
        <v>692.9869432984151</v>
      </c>
      <c r="L46" s="570">
        <v>396.462101185007</v>
      </c>
      <c r="M46" s="570">
        <v>275.0119378898339</v>
      </c>
      <c r="N46" s="565">
        <f t="shared" si="3"/>
        <v>671.4740390748409</v>
      </c>
      <c r="O46" s="606">
        <f t="shared" si="4"/>
        <v>26.09080606523844</v>
      </c>
      <c r="P46" s="606">
        <f t="shared" si="5"/>
        <v>22.36779815833563</v>
      </c>
      <c r="Q46" s="565">
        <f t="shared" si="6"/>
        <v>48.45860422357407</v>
      </c>
      <c r="R46" s="593"/>
    </row>
    <row r="47" spans="1:18" ht="15.75">
      <c r="A47" s="1138" t="s">
        <v>900</v>
      </c>
      <c r="B47" s="1139"/>
      <c r="C47" s="596">
        <f>SUM(C13:C46)</f>
        <v>14552.8688018</v>
      </c>
      <c r="D47" s="596">
        <f aca="true" t="shared" si="7" ref="D47:Q47">SUM(D13:D46)</f>
        <v>9688.835481678563</v>
      </c>
      <c r="E47" s="596">
        <f t="shared" si="7"/>
        <v>24241.704283478564</v>
      </c>
      <c r="F47" s="596">
        <f t="shared" si="7"/>
        <v>1277.7924573170508</v>
      </c>
      <c r="G47" s="596">
        <f t="shared" si="7"/>
        <v>851.8748990800002</v>
      </c>
      <c r="H47" s="596">
        <f t="shared" si="7"/>
        <v>2129.6673563970508</v>
      </c>
      <c r="I47" s="596">
        <f t="shared" si="7"/>
        <v>13931.362738481423</v>
      </c>
      <c r="J47" s="596">
        <f t="shared" si="7"/>
        <v>9289.760597446795</v>
      </c>
      <c r="K47" s="596">
        <f t="shared" si="7"/>
        <v>23221.123335928216</v>
      </c>
      <c r="L47" s="596">
        <f t="shared" si="7"/>
        <v>13919.41215127863</v>
      </c>
      <c r="M47" s="596">
        <f t="shared" si="7"/>
        <v>9275.619549015175</v>
      </c>
      <c r="N47" s="596">
        <f t="shared" si="7"/>
        <v>23195.0317002938</v>
      </c>
      <c r="O47" s="596">
        <f t="shared" si="7"/>
        <v>1289.7430445198447</v>
      </c>
      <c r="P47" s="596">
        <f t="shared" si="7"/>
        <v>866.0159475116196</v>
      </c>
      <c r="Q47" s="596">
        <f t="shared" si="7"/>
        <v>2155.758992031465</v>
      </c>
      <c r="R47" s="593"/>
    </row>
    <row r="48" spans="1:18" ht="15.75">
      <c r="A48" s="426"/>
      <c r="B48" s="86"/>
      <c r="C48" s="86"/>
      <c r="D48" s="86"/>
      <c r="E48" s="420"/>
      <c r="F48" s="420"/>
      <c r="G48" s="420"/>
      <c r="H48" s="420"/>
      <c r="I48" s="420">
        <v>1233.692</v>
      </c>
      <c r="J48" s="420">
        <v>822.4614</v>
      </c>
      <c r="K48" s="420">
        <f>SUM(I48:J48)</f>
        <v>2056.1534</v>
      </c>
      <c r="L48" s="597">
        <v>863.381</v>
      </c>
      <c r="M48" s="925">
        <v>575.5873</v>
      </c>
      <c r="N48" s="597">
        <f>SUM(L48:M48)</f>
        <v>1438.9683</v>
      </c>
      <c r="O48" s="926">
        <f>I48-L48</f>
        <v>370.31100000000004</v>
      </c>
      <c r="P48" s="926">
        <f>J48-M48</f>
        <v>246.8741</v>
      </c>
      <c r="Q48" s="926">
        <f>K48-N48</f>
        <v>617.1851000000001</v>
      </c>
      <c r="R48" s="562"/>
    </row>
    <row r="49" spans="1:18" ht="15.75">
      <c r="A49" s="426"/>
      <c r="B49" s="86"/>
      <c r="C49" s="86"/>
      <c r="D49" s="86"/>
      <c r="E49" s="420"/>
      <c r="F49" s="420"/>
      <c r="G49" s="420"/>
      <c r="H49" s="420"/>
      <c r="I49" s="420"/>
      <c r="J49" s="420"/>
      <c r="K49" s="420"/>
      <c r="L49" s="597"/>
      <c r="M49" s="609"/>
      <c r="N49" s="597"/>
      <c r="O49" s="926">
        <f>O47+O48</f>
        <v>1660.0540445198449</v>
      </c>
      <c r="P49" s="926">
        <f>P47+P48</f>
        <v>1112.8900475116197</v>
      </c>
      <c r="Q49" s="926">
        <f>Q47+Q48</f>
        <v>2772.944092031465</v>
      </c>
      <c r="R49" s="562"/>
    </row>
    <row r="50" spans="1:18" ht="15.75">
      <c r="A50" s="426"/>
      <c r="B50" s="86"/>
      <c r="C50" s="310"/>
      <c r="D50" s="310"/>
      <c r="E50" s="597"/>
      <c r="F50" s="597"/>
      <c r="G50" s="597"/>
      <c r="H50" s="597"/>
      <c r="I50" s="597"/>
      <c r="J50" s="597"/>
      <c r="K50" s="597"/>
      <c r="L50" s="928"/>
      <c r="M50" s="928"/>
      <c r="N50" s="928"/>
      <c r="O50" s="562"/>
      <c r="P50" s="597"/>
      <c r="Q50" s="597"/>
      <c r="R50" s="562"/>
    </row>
    <row r="51" spans="1:18" ht="14.25" customHeight="1">
      <c r="A51" s="1137" t="s">
        <v>764</v>
      </c>
      <c r="B51" s="1137"/>
      <c r="C51" s="1137"/>
      <c r="D51" s="1137"/>
      <c r="E51" s="1137"/>
      <c r="F51" s="1137"/>
      <c r="G51" s="1137"/>
      <c r="H51" s="1137"/>
      <c r="I51" s="1137"/>
      <c r="J51" s="1137"/>
      <c r="K51" s="1137"/>
      <c r="L51" s="1137"/>
      <c r="M51" s="1137"/>
      <c r="N51" s="1137"/>
      <c r="O51" s="1137"/>
      <c r="P51" s="1137"/>
      <c r="Q51" s="1137"/>
      <c r="R51" s="562"/>
    </row>
    <row r="52" spans="1:17" ht="15.75" customHeight="1">
      <c r="A52" s="598"/>
      <c r="B52" s="599"/>
      <c r="C52" s="599"/>
      <c r="D52" s="599"/>
      <c r="E52" s="599"/>
      <c r="F52" s="599"/>
      <c r="G52" s="599"/>
      <c r="H52" s="599"/>
      <c r="I52" s="599"/>
      <c r="J52" s="599"/>
      <c r="K52" s="599"/>
      <c r="L52" s="600"/>
      <c r="M52" s="600"/>
      <c r="N52" s="600"/>
      <c r="O52" s="600"/>
      <c r="P52" s="600"/>
      <c r="Q52" s="600"/>
    </row>
    <row r="53" spans="1:17" ht="15.75" customHeight="1">
      <c r="A53" s="12" t="s">
        <v>1121</v>
      </c>
      <c r="B53" s="11"/>
      <c r="C53" s="11"/>
      <c r="D53" s="11"/>
      <c r="E53" s="11"/>
      <c r="F53" s="11"/>
      <c r="G53" s="11"/>
      <c r="H53" s="11"/>
      <c r="I53" s="11"/>
      <c r="J53" s="11"/>
      <c r="K53" s="11"/>
      <c r="L53" s="610"/>
      <c r="M53" s="610"/>
      <c r="N53" s="1082" t="s">
        <v>12</v>
      </c>
      <c r="O53" s="1082"/>
      <c r="P53" s="1082"/>
      <c r="Q53" s="1082"/>
    </row>
    <row r="54" spans="2:17" ht="12.75" customHeight="1">
      <c r="B54" s="387"/>
      <c r="C54" s="387"/>
      <c r="D54" s="387"/>
      <c r="E54" s="387"/>
      <c r="F54" s="387"/>
      <c r="G54" s="387"/>
      <c r="H54" s="387"/>
      <c r="I54" s="387"/>
      <c r="J54" s="387"/>
      <c r="K54" s="387"/>
      <c r="L54" s="929"/>
      <c r="M54" s="387"/>
      <c r="N54" s="1082" t="s">
        <v>13</v>
      </c>
      <c r="O54" s="1082"/>
      <c r="P54" s="1082"/>
      <c r="Q54" s="1082"/>
    </row>
    <row r="55" spans="2:17" ht="12.75" customHeight="1">
      <c r="B55" s="387"/>
      <c r="C55" s="387"/>
      <c r="D55" s="387"/>
      <c r="E55" s="387"/>
      <c r="F55" s="387"/>
      <c r="G55" s="387"/>
      <c r="H55" s="387"/>
      <c r="I55" s="387"/>
      <c r="J55" s="387"/>
      <c r="K55" s="387"/>
      <c r="L55" s="387"/>
      <c r="M55" s="387"/>
      <c r="N55" s="1082" t="s">
        <v>19</v>
      </c>
      <c r="O55" s="1082"/>
      <c r="P55" s="1082"/>
      <c r="Q55" s="1082"/>
    </row>
    <row r="56" spans="1:18" ht="15.75">
      <c r="A56" s="11"/>
      <c r="B56" s="11"/>
      <c r="C56" s="11"/>
      <c r="D56" s="11"/>
      <c r="E56" s="11"/>
      <c r="F56" s="11"/>
      <c r="G56" s="11"/>
      <c r="H56" s="11"/>
      <c r="I56" s="11"/>
      <c r="J56" s="11"/>
      <c r="K56" s="11"/>
      <c r="L56" s="11"/>
      <c r="M56" s="11"/>
      <c r="N56" s="996" t="s">
        <v>83</v>
      </c>
      <c r="O56" s="996"/>
      <c r="P56" s="996"/>
      <c r="Q56" s="996"/>
      <c r="R56" s="76"/>
    </row>
  </sheetData>
  <sheetProtection/>
  <mergeCells count="20">
    <mergeCell ref="R1:R10"/>
    <mergeCell ref="I10:K10"/>
    <mergeCell ref="L10:N10"/>
    <mergeCell ref="O10:Q10"/>
    <mergeCell ref="A10:A11"/>
    <mergeCell ref="B10:B11"/>
    <mergeCell ref="A8:B8"/>
    <mergeCell ref="P1:Q1"/>
    <mergeCell ref="A2:Q2"/>
    <mergeCell ref="A3:Q3"/>
    <mergeCell ref="N9:Q9"/>
    <mergeCell ref="D6:O6"/>
    <mergeCell ref="N53:Q53"/>
    <mergeCell ref="N54:Q54"/>
    <mergeCell ref="N55:Q55"/>
    <mergeCell ref="N56:Q56"/>
    <mergeCell ref="C10:E10"/>
    <mergeCell ref="F10:H10"/>
    <mergeCell ref="A51:Q51"/>
    <mergeCell ref="A47:B47"/>
  </mergeCells>
  <printOptions horizontalCentered="1"/>
  <pageMargins left="0.7086614173228347" right="0.7086614173228347" top="0.2362204724409449" bottom="0" header="0.22" footer="0.13"/>
  <pageSetup fitToHeight="1" fitToWidth="1" horizontalDpi="600" verticalDpi="600" orientation="landscape" paperSize="9" scale="64" r:id="rId1"/>
</worksheet>
</file>

<file path=xl/worksheets/sheet25.xml><?xml version="1.0" encoding="utf-8"?>
<worksheet xmlns="http://schemas.openxmlformats.org/spreadsheetml/2006/main" xmlns:r="http://schemas.openxmlformats.org/officeDocument/2006/relationships">
  <sheetPr>
    <tabColor rgb="FFFF0000"/>
    <pageSetUpPr fitToPage="1"/>
  </sheetPr>
  <dimension ref="A1:Z64"/>
  <sheetViews>
    <sheetView view="pageBreakPreview" zoomScale="77" zoomScaleSheetLayoutView="77" zoomScalePageLayoutView="0" workbookViewId="0" topLeftCell="A4">
      <pane ySplit="5" topLeftCell="A36" activePane="bottomLeft" state="frozen"/>
      <selection pane="topLeft" activeCell="C4" sqref="C4"/>
      <selection pane="bottomLeft" activeCell="C48" sqref="C48:S48"/>
    </sheetView>
  </sheetViews>
  <sheetFormatPr defaultColWidth="9.140625" defaultRowHeight="12.75"/>
  <cols>
    <col min="1" max="1" width="5.00390625" style="414" customWidth="1"/>
    <col min="2" max="2" width="24.140625" style="414" customWidth="1"/>
    <col min="3" max="3" width="15.8515625" style="414" customWidth="1"/>
    <col min="4" max="4" width="13.00390625" style="414" customWidth="1"/>
    <col min="5" max="5" width="12.421875" style="414" customWidth="1"/>
    <col min="6" max="6" width="12.00390625" style="414" customWidth="1"/>
    <col min="7" max="7" width="13.140625" style="554" customWidth="1"/>
    <col min="8" max="10" width="9.140625" style="554" customWidth="1"/>
    <col min="11" max="12" width="10.57421875" style="414" customWidth="1"/>
    <col min="13" max="13" width="12.00390625" style="414" customWidth="1"/>
    <col min="14" max="16" width="10.57421875" style="414" customWidth="1"/>
    <col min="17" max="17" width="10.00390625" style="414" customWidth="1"/>
    <col min="18" max="18" width="10.8515625" style="414" bestFit="1" customWidth="1"/>
    <col min="19" max="20" width="12.140625" style="414" customWidth="1"/>
    <col min="21" max="21" width="7.7109375" style="414" customWidth="1"/>
    <col min="22" max="26" width="13.00390625" style="414" customWidth="1"/>
    <col min="27" max="16384" width="9.140625" style="414" customWidth="1"/>
  </cols>
  <sheetData>
    <row r="1" spans="1:26" ht="15">
      <c r="A1" s="1078" t="s">
        <v>0</v>
      </c>
      <c r="B1" s="1078"/>
      <c r="C1" s="1078"/>
      <c r="D1" s="1078"/>
      <c r="E1" s="1078"/>
      <c r="F1" s="1078"/>
      <c r="G1" s="1078"/>
      <c r="H1" s="1078"/>
      <c r="I1" s="1078"/>
      <c r="J1" s="1078"/>
      <c r="K1" s="1078"/>
      <c r="L1" s="1078"/>
      <c r="M1" s="1078"/>
      <c r="N1" s="1078"/>
      <c r="O1" s="1078"/>
      <c r="P1" s="1078"/>
      <c r="Q1" s="1078"/>
      <c r="R1" s="1078"/>
      <c r="S1" s="1078"/>
      <c r="T1" s="1078"/>
      <c r="U1" s="1078"/>
      <c r="V1" s="1078"/>
      <c r="W1" s="388"/>
      <c r="X1" s="388"/>
      <c r="Y1" s="388"/>
      <c r="Z1" s="388"/>
    </row>
    <row r="2" spans="1:26" ht="15.75">
      <c r="A2" s="1051" t="s">
        <v>656</v>
      </c>
      <c r="B2" s="1051"/>
      <c r="C2" s="1051"/>
      <c r="D2" s="1051"/>
      <c r="E2" s="1051"/>
      <c r="F2" s="1051"/>
      <c r="G2" s="1051"/>
      <c r="H2" s="1051"/>
      <c r="I2" s="1051"/>
      <c r="J2" s="1051"/>
      <c r="K2" s="1051"/>
      <c r="L2" s="1051"/>
      <c r="M2" s="1051"/>
      <c r="N2" s="1051"/>
      <c r="O2" s="1051"/>
      <c r="P2" s="1051"/>
      <c r="Q2" s="1051"/>
      <c r="R2" s="1051"/>
      <c r="S2" s="1051"/>
      <c r="T2" s="1051"/>
      <c r="U2" s="1051"/>
      <c r="V2" s="1051"/>
      <c r="W2" s="92"/>
      <c r="X2" s="92"/>
      <c r="Y2" s="92"/>
      <c r="Z2" s="92"/>
    </row>
    <row r="3" spans="1:26" ht="15.75">
      <c r="A3" s="998" t="s">
        <v>236</v>
      </c>
      <c r="B3" s="998"/>
      <c r="C3" s="998"/>
      <c r="D3" s="998"/>
      <c r="E3" s="998"/>
      <c r="F3" s="998"/>
      <c r="G3" s="998"/>
      <c r="H3" s="998"/>
      <c r="I3" s="998"/>
      <c r="J3" s="998"/>
      <c r="K3" s="998"/>
      <c r="L3" s="998"/>
      <c r="M3" s="998"/>
      <c r="N3" s="998"/>
      <c r="O3" s="998"/>
      <c r="P3" s="998"/>
      <c r="Q3" s="998"/>
      <c r="R3" s="998"/>
      <c r="S3" s="998"/>
      <c r="T3" s="998"/>
      <c r="U3" s="998"/>
      <c r="V3" s="998"/>
      <c r="W3" s="28"/>
      <c r="X3" s="28"/>
      <c r="Y3" s="28"/>
      <c r="Z3" s="28"/>
    </row>
    <row r="4" spans="1:17" ht="15.75">
      <c r="A4" s="1069" t="s">
        <v>1109</v>
      </c>
      <c r="B4" s="1069"/>
      <c r="C4" s="1069"/>
      <c r="D4" s="1069"/>
      <c r="E4" s="1069"/>
      <c r="F4" s="1069"/>
      <c r="G4" s="1069"/>
      <c r="H4" s="1069"/>
      <c r="I4" s="1069"/>
      <c r="J4" s="1069"/>
      <c r="K4" s="1069"/>
      <c r="L4" s="1069"/>
      <c r="M4" s="1069"/>
      <c r="N4" s="1069"/>
      <c r="O4" s="1069"/>
      <c r="P4" s="1069"/>
      <c r="Q4" s="1069"/>
    </row>
    <row r="5" spans="16:19" ht="15">
      <c r="P5" s="1133" t="s">
        <v>828</v>
      </c>
      <c r="Q5" s="1133"/>
      <c r="R5" s="1133"/>
      <c r="S5" s="1133"/>
    </row>
    <row r="6" spans="1:26" ht="42" customHeight="1">
      <c r="A6" s="1071" t="s">
        <v>1113</v>
      </c>
      <c r="B6" s="1071" t="s">
        <v>208</v>
      </c>
      <c r="C6" s="1071" t="s">
        <v>383</v>
      </c>
      <c r="D6" s="1071" t="s">
        <v>492</v>
      </c>
      <c r="E6" s="1073" t="s">
        <v>683</v>
      </c>
      <c r="F6" s="1073"/>
      <c r="G6" s="1073"/>
      <c r="H6" s="1114" t="s">
        <v>682</v>
      </c>
      <c r="I6" s="1140"/>
      <c r="J6" s="1115"/>
      <c r="K6" s="1125" t="s">
        <v>385</v>
      </c>
      <c r="L6" s="1126"/>
      <c r="M6" s="1127"/>
      <c r="N6" s="1074" t="s">
        <v>158</v>
      </c>
      <c r="O6" s="1076"/>
      <c r="P6" s="1101"/>
      <c r="Q6" s="1077" t="s">
        <v>834</v>
      </c>
      <c r="R6" s="1077"/>
      <c r="S6" s="1077"/>
      <c r="T6" s="1071" t="s">
        <v>258</v>
      </c>
      <c r="U6" s="1071" t="s">
        <v>439</v>
      </c>
      <c r="V6" s="1071" t="s">
        <v>386</v>
      </c>
      <c r="W6" s="869"/>
      <c r="X6" s="869"/>
      <c r="Y6" s="869"/>
      <c r="Z6" s="869"/>
    </row>
    <row r="7" spans="1:26" ht="62.25" customHeight="1">
      <c r="A7" s="1141"/>
      <c r="B7" s="1072"/>
      <c r="C7" s="1072"/>
      <c r="D7" s="1072"/>
      <c r="E7" s="418" t="s">
        <v>181</v>
      </c>
      <c r="F7" s="418" t="s">
        <v>209</v>
      </c>
      <c r="G7" s="424" t="s">
        <v>18</v>
      </c>
      <c r="H7" s="424" t="s">
        <v>181</v>
      </c>
      <c r="I7" s="424" t="s">
        <v>209</v>
      </c>
      <c r="J7" s="424" t="s">
        <v>18</v>
      </c>
      <c r="K7" s="418" t="s">
        <v>181</v>
      </c>
      <c r="L7" s="418" t="s">
        <v>209</v>
      </c>
      <c r="M7" s="418" t="s">
        <v>18</v>
      </c>
      <c r="N7" s="418" t="s">
        <v>181</v>
      </c>
      <c r="O7" s="418" t="s">
        <v>209</v>
      </c>
      <c r="P7" s="418" t="s">
        <v>18</v>
      </c>
      <c r="Q7" s="418" t="s">
        <v>240</v>
      </c>
      <c r="R7" s="418" t="s">
        <v>220</v>
      </c>
      <c r="S7" s="418" t="s">
        <v>221</v>
      </c>
      <c r="T7" s="1072"/>
      <c r="U7" s="1072"/>
      <c r="V7" s="1072"/>
      <c r="W7" s="869"/>
      <c r="X7" s="869"/>
      <c r="Y7" s="869"/>
      <c r="Z7" s="869"/>
    </row>
    <row r="8" spans="1:26" s="50" customFormat="1" ht="12.75">
      <c r="A8" s="209">
        <v>1</v>
      </c>
      <c r="B8" s="321">
        <v>2</v>
      </c>
      <c r="C8" s="101">
        <v>3</v>
      </c>
      <c r="D8" s="321">
        <v>4</v>
      </c>
      <c r="E8" s="321">
        <v>5</v>
      </c>
      <c r="F8" s="101">
        <v>6</v>
      </c>
      <c r="G8" s="611">
        <v>7</v>
      </c>
      <c r="H8" s="611">
        <v>8</v>
      </c>
      <c r="I8" s="612">
        <v>9</v>
      </c>
      <c r="J8" s="611">
        <v>10</v>
      </c>
      <c r="K8" s="321">
        <v>11</v>
      </c>
      <c r="L8" s="101">
        <v>12</v>
      </c>
      <c r="M8" s="321">
        <v>13</v>
      </c>
      <c r="N8" s="321">
        <v>14</v>
      </c>
      <c r="O8" s="101">
        <v>15</v>
      </c>
      <c r="P8" s="321">
        <v>16</v>
      </c>
      <c r="Q8" s="321">
        <v>17</v>
      </c>
      <c r="R8" s="101">
        <v>18</v>
      </c>
      <c r="S8" s="321">
        <v>19</v>
      </c>
      <c r="T8" s="321">
        <v>20</v>
      </c>
      <c r="U8" s="101">
        <v>21</v>
      </c>
      <c r="V8" s="321">
        <v>22</v>
      </c>
      <c r="W8" s="893"/>
      <c r="X8" s="893"/>
      <c r="Y8" s="893"/>
      <c r="Z8" s="893"/>
    </row>
    <row r="9" spans="1:26" ht="19.5" customHeight="1">
      <c r="A9" s="418">
        <v>1</v>
      </c>
      <c r="B9" s="423" t="s">
        <v>866</v>
      </c>
      <c r="C9" s="520">
        <v>488</v>
      </c>
      <c r="D9" s="519">
        <v>488</v>
      </c>
      <c r="E9" s="566">
        <v>29.28</v>
      </c>
      <c r="F9" s="571">
        <v>79.624</v>
      </c>
      <c r="G9" s="613">
        <f>E9+F9</f>
        <v>108.904</v>
      </c>
      <c r="H9" s="613">
        <v>1.67</v>
      </c>
      <c r="I9" s="613">
        <v>5.9915</v>
      </c>
      <c r="J9" s="613">
        <f>SUM(H9:I9)</f>
        <v>7.6615</v>
      </c>
      <c r="K9" s="571">
        <v>28.83567014399999</v>
      </c>
      <c r="L9" s="571">
        <v>90.95119129599999</v>
      </c>
      <c r="M9" s="571">
        <f>SUM(K9:L9)</f>
        <v>119.78686143999998</v>
      </c>
      <c r="N9" s="571">
        <v>23.390959999999993</v>
      </c>
      <c r="O9" s="571">
        <v>82.03186</v>
      </c>
      <c r="P9" s="571">
        <f>SUM(N9:O9)</f>
        <v>105.42281999999999</v>
      </c>
      <c r="Q9" s="571">
        <f>H9+K9-N9</f>
        <v>7.114710144</v>
      </c>
      <c r="R9" s="571">
        <f>I9+L9-O9</f>
        <v>14.910831295999998</v>
      </c>
      <c r="S9" s="571">
        <f>SUM(Q9:R9)</f>
        <v>22.025541439999998</v>
      </c>
      <c r="T9" s="570" t="s">
        <v>915</v>
      </c>
      <c r="U9" s="484">
        <v>488</v>
      </c>
      <c r="V9" s="479">
        <v>488</v>
      </c>
      <c r="W9" s="895">
        <f>H9+K9</f>
        <v>30.505670143999993</v>
      </c>
      <c r="X9" s="895">
        <f>I9*110%</f>
        <v>6.590650000000001</v>
      </c>
      <c r="Y9" s="894"/>
      <c r="Z9" s="894"/>
    </row>
    <row r="10" spans="1:26" ht="19.5" customHeight="1">
      <c r="A10" s="418">
        <v>2</v>
      </c>
      <c r="B10" s="423" t="s">
        <v>867</v>
      </c>
      <c r="C10" s="520">
        <v>732</v>
      </c>
      <c r="D10" s="519">
        <v>732</v>
      </c>
      <c r="E10" s="566">
        <v>43.92</v>
      </c>
      <c r="F10" s="571">
        <v>119.43599999999999</v>
      </c>
      <c r="G10" s="613">
        <f aca="true" t="shared" si="0" ref="G10:G42">E10+F10</f>
        <v>163.356</v>
      </c>
      <c r="H10" s="613">
        <v>1.5700000000000003</v>
      </c>
      <c r="I10" s="613">
        <v>6.808000000000002</v>
      </c>
      <c r="J10" s="613">
        <f aca="true" t="shared" si="1" ref="J10:J43">SUM(H10:I10)</f>
        <v>8.378000000000002</v>
      </c>
      <c r="K10" s="571">
        <v>43.25350521600001</v>
      </c>
      <c r="L10" s="571">
        <v>136.42678694399999</v>
      </c>
      <c r="M10" s="571">
        <f aca="true" t="shared" si="2" ref="M10:M42">SUM(K10:L10)</f>
        <v>179.68029216</v>
      </c>
      <c r="N10" s="571">
        <v>42.457440000000005</v>
      </c>
      <c r="O10" s="571">
        <v>123.10144</v>
      </c>
      <c r="P10" s="571">
        <f aca="true" t="shared" si="3" ref="P10:P42">SUM(N10:O10)</f>
        <v>165.55888</v>
      </c>
      <c r="Q10" s="571">
        <f aca="true" t="shared" si="4" ref="Q10:R42">H10+K10-N10</f>
        <v>2.3660652160000026</v>
      </c>
      <c r="R10" s="571">
        <f t="shared" si="4"/>
        <v>20.13334694399998</v>
      </c>
      <c r="S10" s="571">
        <f aca="true" t="shared" si="5" ref="S10:S42">SUM(Q10:R10)</f>
        <v>22.499412159999984</v>
      </c>
      <c r="T10" s="570" t="s">
        <v>915</v>
      </c>
      <c r="U10" s="484">
        <v>732</v>
      </c>
      <c r="V10" s="479">
        <v>732</v>
      </c>
      <c r="W10" s="895">
        <f aca="true" t="shared" si="6" ref="W10:W42">H10+K10</f>
        <v>44.82350521600001</v>
      </c>
      <c r="X10" s="895">
        <f aca="true" t="shared" si="7" ref="X10:X42">I10*115%</f>
        <v>7.829200000000001</v>
      </c>
      <c r="Y10" s="894"/>
      <c r="Z10" s="894"/>
    </row>
    <row r="11" spans="1:26" ht="19.5" customHeight="1">
      <c r="A11" s="418">
        <v>3</v>
      </c>
      <c r="B11" s="423" t="s">
        <v>868</v>
      </c>
      <c r="C11" s="520">
        <v>1829</v>
      </c>
      <c r="D11" s="519">
        <v>1829</v>
      </c>
      <c r="E11" s="566">
        <v>109.74</v>
      </c>
      <c r="F11" s="571">
        <v>306.307</v>
      </c>
      <c r="G11" s="613">
        <f t="shared" si="0"/>
        <v>416.047</v>
      </c>
      <c r="H11" s="613">
        <v>1.58</v>
      </c>
      <c r="I11" s="613">
        <v>7.532500000000012</v>
      </c>
      <c r="J11" s="613">
        <f t="shared" si="1"/>
        <v>9.112500000000011</v>
      </c>
      <c r="K11" s="571">
        <v>107.58084355199999</v>
      </c>
      <c r="L11" s="571">
        <v>350.16598456</v>
      </c>
      <c r="M11" s="571">
        <f t="shared" si="2"/>
        <v>457.746828112</v>
      </c>
      <c r="N11" s="571">
        <v>109.06267999999999</v>
      </c>
      <c r="O11" s="571">
        <v>323.36846</v>
      </c>
      <c r="P11" s="571">
        <f t="shared" si="3"/>
        <v>432.43114</v>
      </c>
      <c r="Q11" s="571">
        <f t="shared" si="4"/>
        <v>0.0981635520000026</v>
      </c>
      <c r="R11" s="571">
        <f t="shared" si="4"/>
        <v>34.33002456000003</v>
      </c>
      <c r="S11" s="571">
        <f t="shared" si="5"/>
        <v>34.42818811200003</v>
      </c>
      <c r="T11" s="570" t="s">
        <v>915</v>
      </c>
      <c r="U11" s="484">
        <v>1829</v>
      </c>
      <c r="V11" s="479">
        <v>1829</v>
      </c>
      <c r="W11" s="895">
        <f t="shared" si="6"/>
        <v>109.16084355199999</v>
      </c>
      <c r="X11" s="895">
        <f t="shared" si="7"/>
        <v>8.662375000000013</v>
      </c>
      <c r="Y11" s="894"/>
      <c r="Z11" s="894"/>
    </row>
    <row r="12" spans="1:26" ht="19.5" customHeight="1">
      <c r="A12" s="418">
        <v>4</v>
      </c>
      <c r="B12" s="423" t="s">
        <v>869</v>
      </c>
      <c r="C12" s="520">
        <v>1592</v>
      </c>
      <c r="D12" s="519">
        <v>1560</v>
      </c>
      <c r="E12" s="566">
        <v>95.52</v>
      </c>
      <c r="F12" s="571">
        <v>266.076</v>
      </c>
      <c r="G12" s="613">
        <f t="shared" si="0"/>
        <v>361.596</v>
      </c>
      <c r="H12" s="613">
        <v>1.1</v>
      </c>
      <c r="I12" s="613">
        <v>8.88950000000002</v>
      </c>
      <c r="J12" s="613">
        <f t="shared" si="1"/>
        <v>9.98950000000002</v>
      </c>
      <c r="K12" s="571">
        <v>93.64062489600002</v>
      </c>
      <c r="L12" s="571">
        <v>304.155477792</v>
      </c>
      <c r="M12" s="571">
        <f t="shared" si="2"/>
        <v>397.796102688</v>
      </c>
      <c r="N12" s="571">
        <v>88.26339999999999</v>
      </c>
      <c r="O12" s="571">
        <v>279.22551206710824</v>
      </c>
      <c r="P12" s="571">
        <f t="shared" si="3"/>
        <v>367.48891206710823</v>
      </c>
      <c r="Q12" s="571">
        <f t="shared" si="4"/>
        <v>6.477224896000024</v>
      </c>
      <c r="R12" s="571">
        <f t="shared" si="4"/>
        <v>33.81946572489176</v>
      </c>
      <c r="S12" s="571">
        <f t="shared" si="5"/>
        <v>40.29669062089178</v>
      </c>
      <c r="T12" s="570" t="s">
        <v>915</v>
      </c>
      <c r="U12" s="484">
        <v>1560</v>
      </c>
      <c r="V12" s="479">
        <v>1560</v>
      </c>
      <c r="W12" s="895">
        <f t="shared" si="6"/>
        <v>94.74062489600001</v>
      </c>
      <c r="X12" s="895">
        <f t="shared" si="7"/>
        <v>10.222925000000021</v>
      </c>
      <c r="Y12" s="894"/>
      <c r="Z12" s="894"/>
    </row>
    <row r="13" spans="1:26" ht="19.5" customHeight="1">
      <c r="A13" s="418">
        <v>5</v>
      </c>
      <c r="B13" s="423" t="s">
        <v>870</v>
      </c>
      <c r="C13" s="520">
        <v>1196</v>
      </c>
      <c r="D13" s="519">
        <v>1167</v>
      </c>
      <c r="E13" s="566">
        <v>71.76</v>
      </c>
      <c r="F13" s="571">
        <v>204.008</v>
      </c>
      <c r="G13" s="613">
        <f t="shared" si="0"/>
        <v>275.76800000000003</v>
      </c>
      <c r="H13" s="613">
        <v>1.28</v>
      </c>
      <c r="I13" s="613">
        <v>5.083000000000002</v>
      </c>
      <c r="J13" s="613">
        <f t="shared" si="1"/>
        <v>6.363000000000002</v>
      </c>
      <c r="K13" s="571">
        <v>70.67102764799999</v>
      </c>
      <c r="L13" s="571">
        <v>233.349562592</v>
      </c>
      <c r="M13" s="571">
        <f t="shared" si="2"/>
        <v>304.02059024</v>
      </c>
      <c r="N13" s="571">
        <v>68.50348</v>
      </c>
      <c r="O13" s="571">
        <v>205.89744</v>
      </c>
      <c r="P13" s="571">
        <f t="shared" si="3"/>
        <v>274.40092</v>
      </c>
      <c r="Q13" s="571">
        <f t="shared" si="4"/>
        <v>3.447547647999997</v>
      </c>
      <c r="R13" s="571">
        <f t="shared" si="4"/>
        <v>32.53512259200002</v>
      </c>
      <c r="S13" s="571">
        <f t="shared" si="5"/>
        <v>35.98267024000002</v>
      </c>
      <c r="T13" s="570" t="s">
        <v>915</v>
      </c>
      <c r="U13" s="484">
        <v>1167</v>
      </c>
      <c r="V13" s="479">
        <v>1167</v>
      </c>
      <c r="W13" s="895">
        <f t="shared" si="6"/>
        <v>71.951027648</v>
      </c>
      <c r="X13" s="895">
        <f t="shared" si="7"/>
        <v>5.845450000000001</v>
      </c>
      <c r="Y13" s="894"/>
      <c r="Z13" s="894"/>
    </row>
    <row r="14" spans="1:26" ht="19.5" customHeight="1">
      <c r="A14" s="418">
        <v>6</v>
      </c>
      <c r="B14" s="423" t="s">
        <v>871</v>
      </c>
      <c r="C14" s="520">
        <v>962</v>
      </c>
      <c r="D14" s="519">
        <v>794</v>
      </c>
      <c r="E14" s="566">
        <v>57.72</v>
      </c>
      <c r="F14" s="571">
        <v>163.466</v>
      </c>
      <c r="G14" s="613">
        <f t="shared" si="0"/>
        <v>221.186</v>
      </c>
      <c r="H14" s="613">
        <v>1.93</v>
      </c>
      <c r="I14" s="613">
        <v>4.3125</v>
      </c>
      <c r="J14" s="613">
        <f t="shared" si="1"/>
        <v>6.2425</v>
      </c>
      <c r="K14" s="571">
        <v>56.844087456000004</v>
      </c>
      <c r="L14" s="571">
        <v>186.954942656</v>
      </c>
      <c r="M14" s="571">
        <f t="shared" si="2"/>
        <v>243.799030112</v>
      </c>
      <c r="N14" s="571">
        <v>54.16055999999999</v>
      </c>
      <c r="O14" s="571">
        <v>156.85804</v>
      </c>
      <c r="P14" s="571">
        <f t="shared" si="3"/>
        <v>211.0186</v>
      </c>
      <c r="Q14" s="571">
        <f t="shared" si="4"/>
        <v>4.613527456000014</v>
      </c>
      <c r="R14" s="571">
        <f t="shared" si="4"/>
        <v>34.409402656</v>
      </c>
      <c r="S14" s="571">
        <f t="shared" si="5"/>
        <v>39.02293011200001</v>
      </c>
      <c r="T14" s="570" t="s">
        <v>915</v>
      </c>
      <c r="U14" s="484">
        <v>794</v>
      </c>
      <c r="V14" s="479">
        <v>794</v>
      </c>
      <c r="W14" s="895">
        <f t="shared" si="6"/>
        <v>58.774087456000004</v>
      </c>
      <c r="X14" s="895">
        <f t="shared" si="7"/>
        <v>4.959375</v>
      </c>
      <c r="Y14" s="894"/>
      <c r="Z14" s="894"/>
    </row>
    <row r="15" spans="1:26" ht="19.5" customHeight="1">
      <c r="A15" s="418">
        <v>7</v>
      </c>
      <c r="B15" s="423" t="s">
        <v>872</v>
      </c>
      <c r="C15" s="520">
        <v>1233</v>
      </c>
      <c r="D15" s="519">
        <v>1333</v>
      </c>
      <c r="E15" s="566">
        <v>73.98</v>
      </c>
      <c r="F15" s="571">
        <v>209.24899999999997</v>
      </c>
      <c r="G15" s="613">
        <f t="shared" si="0"/>
        <v>283.229</v>
      </c>
      <c r="H15" s="613">
        <v>1.36</v>
      </c>
      <c r="I15" s="613">
        <v>3.607894999999995</v>
      </c>
      <c r="J15" s="613">
        <f t="shared" si="1"/>
        <v>4.967894999999995</v>
      </c>
      <c r="K15" s="571">
        <v>72.85733870400001</v>
      </c>
      <c r="L15" s="571">
        <v>239.307428288</v>
      </c>
      <c r="M15" s="571">
        <f t="shared" si="2"/>
        <v>312.164766992</v>
      </c>
      <c r="N15" s="571">
        <v>72.31436000000001</v>
      </c>
      <c r="O15" s="571">
        <v>241.01803999999998</v>
      </c>
      <c r="P15" s="571">
        <f t="shared" si="3"/>
        <v>313.3324</v>
      </c>
      <c r="Q15" s="571">
        <f t="shared" si="4"/>
        <v>1.902978704000006</v>
      </c>
      <c r="R15" s="571">
        <f t="shared" si="4"/>
        <v>1.8972832880000112</v>
      </c>
      <c r="S15" s="571">
        <f t="shared" si="5"/>
        <v>3.800261992000017</v>
      </c>
      <c r="T15" s="570" t="s">
        <v>915</v>
      </c>
      <c r="U15" s="484">
        <v>1333</v>
      </c>
      <c r="V15" s="479">
        <v>1333</v>
      </c>
      <c r="W15" s="895">
        <f t="shared" si="6"/>
        <v>74.21733870400001</v>
      </c>
      <c r="X15" s="895">
        <f t="shared" si="7"/>
        <v>4.1490792499999944</v>
      </c>
      <c r="Y15" s="894"/>
      <c r="Z15" s="894"/>
    </row>
    <row r="16" spans="1:26" ht="19.5" customHeight="1">
      <c r="A16" s="418">
        <v>8</v>
      </c>
      <c r="B16" s="423" t="s">
        <v>873</v>
      </c>
      <c r="C16" s="520">
        <v>1744</v>
      </c>
      <c r="D16" s="519">
        <v>1744</v>
      </c>
      <c r="E16" s="566">
        <v>104.64</v>
      </c>
      <c r="F16" s="571">
        <v>296.25199999999995</v>
      </c>
      <c r="G16" s="613">
        <f t="shared" si="0"/>
        <v>400.89199999999994</v>
      </c>
      <c r="H16" s="613">
        <v>2.65</v>
      </c>
      <c r="I16" s="613">
        <v>6.120300000000003</v>
      </c>
      <c r="J16" s="613">
        <f t="shared" si="1"/>
        <v>8.770300000000002</v>
      </c>
      <c r="K16" s="571">
        <v>103.05206707199999</v>
      </c>
      <c r="L16" s="571">
        <v>338.8181297600001</v>
      </c>
      <c r="M16" s="571">
        <f t="shared" si="2"/>
        <v>441.8701968320001</v>
      </c>
      <c r="N16" s="571">
        <v>102.944</v>
      </c>
      <c r="O16" s="571">
        <v>304.1152</v>
      </c>
      <c r="P16" s="571">
        <f t="shared" si="3"/>
        <v>407.05920000000003</v>
      </c>
      <c r="Q16" s="571">
        <f t="shared" si="4"/>
        <v>2.7580670719999887</v>
      </c>
      <c r="R16" s="571">
        <f t="shared" si="4"/>
        <v>40.82322976000006</v>
      </c>
      <c r="S16" s="571">
        <f t="shared" si="5"/>
        <v>43.58129683200005</v>
      </c>
      <c r="T16" s="570" t="s">
        <v>915</v>
      </c>
      <c r="U16" s="484">
        <v>1744</v>
      </c>
      <c r="V16" s="479">
        <v>1744</v>
      </c>
      <c r="W16" s="895">
        <f t="shared" si="6"/>
        <v>105.70206707199999</v>
      </c>
      <c r="X16" s="895">
        <f t="shared" si="7"/>
        <v>7.038345000000003</v>
      </c>
      <c r="Y16" s="894"/>
      <c r="Z16" s="894"/>
    </row>
    <row r="17" spans="1:26" ht="19.5" customHeight="1">
      <c r="A17" s="418">
        <v>9</v>
      </c>
      <c r="B17" s="423" t="s">
        <v>874</v>
      </c>
      <c r="C17" s="520">
        <v>1300</v>
      </c>
      <c r="D17" s="519">
        <v>1293</v>
      </c>
      <c r="E17" s="566">
        <v>78</v>
      </c>
      <c r="F17" s="571">
        <v>221.4</v>
      </c>
      <c r="G17" s="613">
        <f t="shared" si="0"/>
        <v>299.4</v>
      </c>
      <c r="H17" s="613">
        <v>1.9773999999999994</v>
      </c>
      <c r="I17" s="613">
        <v>3.21402</v>
      </c>
      <c r="J17" s="613">
        <f t="shared" si="1"/>
        <v>5.191419999999999</v>
      </c>
      <c r="K17" s="571">
        <v>76.8163344</v>
      </c>
      <c r="L17" s="571">
        <v>253.2309768</v>
      </c>
      <c r="M17" s="571">
        <f t="shared" si="2"/>
        <v>330.0473112</v>
      </c>
      <c r="N17" s="571">
        <v>76.512</v>
      </c>
      <c r="O17" s="571">
        <v>231.52316</v>
      </c>
      <c r="P17" s="571">
        <f t="shared" si="3"/>
        <v>308.03516</v>
      </c>
      <c r="Q17" s="571">
        <f t="shared" si="4"/>
        <v>2.281734400000005</v>
      </c>
      <c r="R17" s="571">
        <f t="shared" si="4"/>
        <v>24.921836800000023</v>
      </c>
      <c r="S17" s="571">
        <f t="shared" si="5"/>
        <v>27.203571200000027</v>
      </c>
      <c r="T17" s="570" t="s">
        <v>915</v>
      </c>
      <c r="U17" s="484">
        <v>1293</v>
      </c>
      <c r="V17" s="479">
        <v>1293</v>
      </c>
      <c r="W17" s="895">
        <f t="shared" si="6"/>
        <v>78.7937344</v>
      </c>
      <c r="X17" s="895">
        <f t="shared" si="7"/>
        <v>3.696123</v>
      </c>
      <c r="Y17" s="894"/>
      <c r="Z17" s="894"/>
    </row>
    <row r="18" spans="1:26" ht="19.5" customHeight="1">
      <c r="A18" s="418">
        <v>10</v>
      </c>
      <c r="B18" s="423" t="s">
        <v>875</v>
      </c>
      <c r="C18" s="520">
        <v>1793</v>
      </c>
      <c r="D18" s="519">
        <v>1871</v>
      </c>
      <c r="E18" s="566">
        <v>107.58</v>
      </c>
      <c r="F18" s="571">
        <v>302.52899999999994</v>
      </c>
      <c r="G18" s="613">
        <f t="shared" si="0"/>
        <v>410.1089999999999</v>
      </c>
      <c r="H18" s="613">
        <v>1.39</v>
      </c>
      <c r="I18" s="613">
        <v>4.625286486718004</v>
      </c>
      <c r="J18" s="613">
        <f t="shared" si="1"/>
        <v>6.015286486718003</v>
      </c>
      <c r="K18" s="571">
        <v>105.947451984</v>
      </c>
      <c r="L18" s="571">
        <v>345.92612332799996</v>
      </c>
      <c r="M18" s="571">
        <f t="shared" si="2"/>
        <v>451.87357531199996</v>
      </c>
      <c r="N18" s="571">
        <v>104.444</v>
      </c>
      <c r="O18" s="571">
        <v>328.71417250000036</v>
      </c>
      <c r="P18" s="571">
        <f t="shared" si="3"/>
        <v>433.1581725000004</v>
      </c>
      <c r="Q18" s="571">
        <f t="shared" si="4"/>
        <v>2.893451983999995</v>
      </c>
      <c r="R18" s="571">
        <f t="shared" si="4"/>
        <v>21.837237314717584</v>
      </c>
      <c r="S18" s="571">
        <f t="shared" si="5"/>
        <v>24.73068929871758</v>
      </c>
      <c r="T18" s="570" t="s">
        <v>915</v>
      </c>
      <c r="U18" s="484">
        <v>1871</v>
      </c>
      <c r="V18" s="479">
        <v>1871</v>
      </c>
      <c r="W18" s="895">
        <f t="shared" si="6"/>
        <v>107.337451984</v>
      </c>
      <c r="X18" s="895">
        <f t="shared" si="7"/>
        <v>5.319079459725704</v>
      </c>
      <c r="Y18" s="894"/>
      <c r="Z18" s="894"/>
    </row>
    <row r="19" spans="1:26" ht="19.5" customHeight="1">
      <c r="A19" s="418">
        <v>11</v>
      </c>
      <c r="B19" s="423" t="s">
        <v>876</v>
      </c>
      <c r="C19" s="520">
        <v>1196</v>
      </c>
      <c r="D19" s="519">
        <v>1196</v>
      </c>
      <c r="E19" s="566">
        <v>71.76</v>
      </c>
      <c r="F19" s="571">
        <v>205.328</v>
      </c>
      <c r="G19" s="613">
        <f t="shared" si="0"/>
        <v>277.088</v>
      </c>
      <c r="H19" s="613">
        <v>1.36</v>
      </c>
      <c r="I19" s="613">
        <v>3.3743483938820025</v>
      </c>
      <c r="J19" s="613">
        <f t="shared" si="1"/>
        <v>4.734348393882002</v>
      </c>
      <c r="K19" s="571">
        <v>70.67102764799998</v>
      </c>
      <c r="L19" s="571">
        <v>234.90495132800004</v>
      </c>
      <c r="M19" s="571">
        <f t="shared" si="2"/>
        <v>305.575978976</v>
      </c>
      <c r="N19" s="571">
        <v>69.884</v>
      </c>
      <c r="O19" s="571">
        <v>229.65872000000002</v>
      </c>
      <c r="P19" s="571">
        <f t="shared" si="3"/>
        <v>299.54272000000003</v>
      </c>
      <c r="Q19" s="571">
        <f t="shared" si="4"/>
        <v>2.147027647999977</v>
      </c>
      <c r="R19" s="571">
        <f t="shared" si="4"/>
        <v>8.620579721882024</v>
      </c>
      <c r="S19" s="571">
        <f t="shared" si="5"/>
        <v>10.767607369882</v>
      </c>
      <c r="T19" s="570" t="s">
        <v>915</v>
      </c>
      <c r="U19" s="484">
        <v>1196</v>
      </c>
      <c r="V19" s="479">
        <v>1196</v>
      </c>
      <c r="W19" s="895">
        <f t="shared" si="6"/>
        <v>72.03102764799998</v>
      </c>
      <c r="X19" s="895">
        <f t="shared" si="7"/>
        <v>3.8805006529643027</v>
      </c>
      <c r="Y19" s="894"/>
      <c r="Z19" s="894"/>
    </row>
    <row r="20" spans="1:26" ht="19.5" customHeight="1">
      <c r="A20" s="418">
        <v>12</v>
      </c>
      <c r="B20" s="423" t="s">
        <v>877</v>
      </c>
      <c r="C20" s="520">
        <v>2209</v>
      </c>
      <c r="D20" s="519">
        <v>1983</v>
      </c>
      <c r="E20" s="566">
        <v>132.54</v>
      </c>
      <c r="F20" s="571">
        <v>369.077</v>
      </c>
      <c r="G20" s="613">
        <f t="shared" si="0"/>
        <v>501.61699999999996</v>
      </c>
      <c r="H20" s="613">
        <v>1.25</v>
      </c>
      <c r="I20" s="613">
        <v>8.498335154949984</v>
      </c>
      <c r="J20" s="613">
        <f t="shared" si="1"/>
        <v>9.748335154949984</v>
      </c>
      <c r="K20" s="571">
        <v>130.52867899199998</v>
      </c>
      <c r="L20" s="571">
        <v>421.893239264</v>
      </c>
      <c r="M20" s="571">
        <f t="shared" si="2"/>
        <v>552.421918256</v>
      </c>
      <c r="N20" s="571">
        <v>122.42228</v>
      </c>
      <c r="O20" s="571">
        <v>344.5179525000004</v>
      </c>
      <c r="P20" s="571">
        <f t="shared" si="3"/>
        <v>466.9402325000004</v>
      </c>
      <c r="Q20" s="571">
        <f t="shared" si="4"/>
        <v>9.356398991999981</v>
      </c>
      <c r="R20" s="571">
        <f t="shared" si="4"/>
        <v>85.8736219189496</v>
      </c>
      <c r="S20" s="571">
        <f t="shared" si="5"/>
        <v>95.23002091094958</v>
      </c>
      <c r="T20" s="570" t="s">
        <v>915</v>
      </c>
      <c r="U20" s="484">
        <v>1983</v>
      </c>
      <c r="V20" s="479">
        <v>1983</v>
      </c>
      <c r="W20" s="895">
        <f t="shared" si="6"/>
        <v>131.77867899199998</v>
      </c>
      <c r="X20" s="895">
        <f t="shared" si="7"/>
        <v>9.77308542819248</v>
      </c>
      <c r="Y20" s="894"/>
      <c r="Z20" s="894"/>
    </row>
    <row r="21" spans="1:26" ht="19.5" customHeight="1">
      <c r="A21" s="418">
        <v>13</v>
      </c>
      <c r="B21" s="423" t="s">
        <v>878</v>
      </c>
      <c r="C21" s="520">
        <v>1148</v>
      </c>
      <c r="D21" s="519">
        <v>1047</v>
      </c>
      <c r="E21" s="566">
        <v>68.88</v>
      </c>
      <c r="F21" s="571">
        <v>195.504</v>
      </c>
      <c r="G21" s="613">
        <f t="shared" si="0"/>
        <v>264.384</v>
      </c>
      <c r="H21" s="613">
        <v>1.11</v>
      </c>
      <c r="I21" s="613">
        <v>3.048500500000001</v>
      </c>
      <c r="J21" s="613">
        <f t="shared" si="1"/>
        <v>4.1585005000000015</v>
      </c>
      <c r="K21" s="571">
        <v>67.83473222399998</v>
      </c>
      <c r="L21" s="571">
        <v>223.611554976</v>
      </c>
      <c r="M21" s="571">
        <f t="shared" si="2"/>
        <v>291.4462872</v>
      </c>
      <c r="N21" s="571">
        <v>65.13032</v>
      </c>
      <c r="O21" s="571">
        <v>193.41012</v>
      </c>
      <c r="P21" s="571">
        <f t="shared" si="3"/>
        <v>258.54044</v>
      </c>
      <c r="Q21" s="571">
        <f t="shared" si="4"/>
        <v>3.8144122239999803</v>
      </c>
      <c r="R21" s="571">
        <f t="shared" si="4"/>
        <v>33.24993547599999</v>
      </c>
      <c r="S21" s="571">
        <f t="shared" si="5"/>
        <v>37.06434769999997</v>
      </c>
      <c r="T21" s="570" t="s">
        <v>915</v>
      </c>
      <c r="U21" s="484">
        <v>1047</v>
      </c>
      <c r="V21" s="479">
        <v>1047</v>
      </c>
      <c r="W21" s="895">
        <f t="shared" si="6"/>
        <v>68.94473222399998</v>
      </c>
      <c r="X21" s="895">
        <f t="shared" si="7"/>
        <v>3.5057755750000013</v>
      </c>
      <c r="Y21" s="894"/>
      <c r="Z21" s="894"/>
    </row>
    <row r="22" spans="1:26" ht="19.5" customHeight="1">
      <c r="A22" s="418">
        <v>14</v>
      </c>
      <c r="B22" s="423" t="s">
        <v>879</v>
      </c>
      <c r="C22" s="520">
        <v>791</v>
      </c>
      <c r="D22" s="519">
        <v>601</v>
      </c>
      <c r="E22" s="566">
        <v>47.46</v>
      </c>
      <c r="F22" s="571">
        <v>132.403</v>
      </c>
      <c r="G22" s="613">
        <f t="shared" si="0"/>
        <v>179.863</v>
      </c>
      <c r="H22" s="613">
        <v>0.6972700000000014</v>
      </c>
      <c r="I22" s="613">
        <v>3.655493499999995</v>
      </c>
      <c r="J22" s="613">
        <f t="shared" si="1"/>
        <v>4.3527634999999965</v>
      </c>
      <c r="K22" s="571">
        <v>46.739785008</v>
      </c>
      <c r="L22" s="571">
        <v>151.35892624000002</v>
      </c>
      <c r="M22" s="571">
        <f t="shared" si="2"/>
        <v>198.09871124800003</v>
      </c>
      <c r="N22" s="571">
        <v>32.710919999999994</v>
      </c>
      <c r="O22" s="571">
        <v>111.1304</v>
      </c>
      <c r="P22" s="571">
        <f t="shared" si="3"/>
        <v>143.84132</v>
      </c>
      <c r="Q22" s="571">
        <f t="shared" si="4"/>
        <v>14.726135008000007</v>
      </c>
      <c r="R22" s="571">
        <f t="shared" si="4"/>
        <v>43.88401974000003</v>
      </c>
      <c r="S22" s="571">
        <f t="shared" si="5"/>
        <v>58.610154748000035</v>
      </c>
      <c r="T22" s="570" t="s">
        <v>915</v>
      </c>
      <c r="U22" s="484">
        <v>601</v>
      </c>
      <c r="V22" s="479">
        <v>601</v>
      </c>
      <c r="W22" s="895">
        <f t="shared" si="6"/>
        <v>47.437055008</v>
      </c>
      <c r="X22" s="895">
        <f t="shared" si="7"/>
        <v>4.203817524999994</v>
      </c>
      <c r="Y22" s="894"/>
      <c r="Z22" s="894"/>
    </row>
    <row r="23" spans="1:26" ht="19.5" customHeight="1">
      <c r="A23" s="418">
        <v>15</v>
      </c>
      <c r="B23" s="423" t="s">
        <v>880</v>
      </c>
      <c r="C23" s="520">
        <v>159</v>
      </c>
      <c r="D23" s="519">
        <v>146</v>
      </c>
      <c r="E23" s="566">
        <v>9.54</v>
      </c>
      <c r="F23" s="571">
        <v>27.297</v>
      </c>
      <c r="G23" s="613">
        <f t="shared" si="0"/>
        <v>36.837</v>
      </c>
      <c r="H23" s="613">
        <v>0.3292800000000007</v>
      </c>
      <c r="I23" s="613">
        <v>2.277575</v>
      </c>
      <c r="J23" s="613">
        <f t="shared" si="1"/>
        <v>2.606855000000001</v>
      </c>
      <c r="K23" s="571">
        <v>9.395228591999999</v>
      </c>
      <c r="L23" s="571">
        <v>31.229061840000007</v>
      </c>
      <c r="M23" s="571">
        <f t="shared" si="2"/>
        <v>40.62429043200001</v>
      </c>
      <c r="N23" s="571">
        <v>6.70308</v>
      </c>
      <c r="O23" s="571">
        <v>23.71366</v>
      </c>
      <c r="P23" s="571">
        <f t="shared" si="3"/>
        <v>30.41674</v>
      </c>
      <c r="Q23" s="571">
        <f t="shared" si="4"/>
        <v>3.0214285919999995</v>
      </c>
      <c r="R23" s="571">
        <f t="shared" si="4"/>
        <v>9.792976840000005</v>
      </c>
      <c r="S23" s="571">
        <f t="shared" si="5"/>
        <v>12.814405432000004</v>
      </c>
      <c r="T23" s="570" t="s">
        <v>915</v>
      </c>
      <c r="U23" s="484">
        <v>146</v>
      </c>
      <c r="V23" s="479">
        <v>146</v>
      </c>
      <c r="W23" s="895">
        <f t="shared" si="6"/>
        <v>9.724508592</v>
      </c>
      <c r="X23" s="895">
        <f t="shared" si="7"/>
        <v>2.6192112499999998</v>
      </c>
      <c r="Y23" s="894"/>
      <c r="Z23" s="894"/>
    </row>
    <row r="24" spans="1:26" ht="19.5" customHeight="1">
      <c r="A24" s="418">
        <v>16</v>
      </c>
      <c r="B24" s="423" t="s">
        <v>881</v>
      </c>
      <c r="C24" s="520">
        <v>1583</v>
      </c>
      <c r="D24" s="519">
        <v>1527</v>
      </c>
      <c r="E24" s="566">
        <v>94.98</v>
      </c>
      <c r="F24" s="571">
        <v>270.789</v>
      </c>
      <c r="G24" s="613">
        <f t="shared" si="0"/>
        <v>365.769</v>
      </c>
      <c r="H24" s="613">
        <v>1.6042600000000036</v>
      </c>
      <c r="I24" s="613">
        <v>6.486759000000013</v>
      </c>
      <c r="J24" s="613">
        <f t="shared" si="1"/>
        <v>8.091019000000017</v>
      </c>
      <c r="K24" s="571">
        <v>93.53865950399998</v>
      </c>
      <c r="L24" s="571">
        <v>309.76188504</v>
      </c>
      <c r="M24" s="571">
        <f t="shared" si="2"/>
        <v>403.300544544</v>
      </c>
      <c r="N24" s="571">
        <v>94.79683999999999</v>
      </c>
      <c r="O24" s="571">
        <v>285.21568</v>
      </c>
      <c r="P24" s="571">
        <f t="shared" si="3"/>
        <v>380.01252</v>
      </c>
      <c r="Q24" s="571">
        <f t="shared" si="4"/>
        <v>0.3460795040000022</v>
      </c>
      <c r="R24" s="571">
        <f t="shared" si="4"/>
        <v>31.032964039999968</v>
      </c>
      <c r="S24" s="571">
        <f t="shared" si="5"/>
        <v>31.37904354399997</v>
      </c>
      <c r="T24" s="570" t="s">
        <v>915</v>
      </c>
      <c r="U24" s="484">
        <v>1527</v>
      </c>
      <c r="V24" s="479">
        <v>1527</v>
      </c>
      <c r="W24" s="895">
        <f t="shared" si="6"/>
        <v>95.14291950399999</v>
      </c>
      <c r="X24" s="895">
        <f t="shared" si="7"/>
        <v>7.4597728500000136</v>
      </c>
      <c r="Y24" s="894"/>
      <c r="Z24" s="894"/>
    </row>
    <row r="25" spans="1:26" ht="19.5" customHeight="1">
      <c r="A25" s="418">
        <v>17</v>
      </c>
      <c r="B25" s="423" t="s">
        <v>882</v>
      </c>
      <c r="C25" s="520">
        <v>1017</v>
      </c>
      <c r="D25" s="519">
        <v>913</v>
      </c>
      <c r="E25" s="566">
        <v>61.02</v>
      </c>
      <c r="F25" s="571">
        <v>172.99099999999999</v>
      </c>
      <c r="G25" s="613">
        <f t="shared" si="0"/>
        <v>234.011</v>
      </c>
      <c r="H25" s="613">
        <v>0.8969939999999994</v>
      </c>
      <c r="I25" s="613">
        <v>6.7004439500000075</v>
      </c>
      <c r="J25" s="613">
        <f t="shared" si="1"/>
        <v>7.597437950000007</v>
      </c>
      <c r="K25" s="571">
        <v>60.094009296</v>
      </c>
      <c r="L25" s="571">
        <v>197.854826864</v>
      </c>
      <c r="M25" s="571">
        <f t="shared" si="2"/>
        <v>257.94883616</v>
      </c>
      <c r="N25" s="571">
        <v>53.731680000000004</v>
      </c>
      <c r="O25" s="571">
        <v>167.15042</v>
      </c>
      <c r="P25" s="571">
        <f t="shared" si="3"/>
        <v>220.8821</v>
      </c>
      <c r="Q25" s="571">
        <f t="shared" si="4"/>
        <v>7.259323295999998</v>
      </c>
      <c r="R25" s="571">
        <f t="shared" si="4"/>
        <v>37.404850813999985</v>
      </c>
      <c r="S25" s="571">
        <f t="shared" si="5"/>
        <v>44.66417410999998</v>
      </c>
      <c r="T25" s="570" t="s">
        <v>915</v>
      </c>
      <c r="U25" s="484">
        <v>913</v>
      </c>
      <c r="V25" s="479">
        <v>913</v>
      </c>
      <c r="W25" s="895">
        <f t="shared" si="6"/>
        <v>60.991003296</v>
      </c>
      <c r="X25" s="895">
        <f t="shared" si="7"/>
        <v>7.705510542500008</v>
      </c>
      <c r="Y25" s="894"/>
      <c r="Z25" s="894"/>
    </row>
    <row r="26" spans="1:26" ht="19.5" customHeight="1">
      <c r="A26" s="424">
        <v>18</v>
      </c>
      <c r="B26" s="425" t="s">
        <v>883</v>
      </c>
      <c r="C26" s="520">
        <v>1431</v>
      </c>
      <c r="D26" s="519">
        <v>721</v>
      </c>
      <c r="E26" s="566">
        <v>85.86</v>
      </c>
      <c r="F26" s="571">
        <v>239.04300000000003</v>
      </c>
      <c r="G26" s="613">
        <f t="shared" si="0"/>
        <v>324.903</v>
      </c>
      <c r="H26" s="613">
        <v>1.2637099999999997</v>
      </c>
      <c r="I26" s="613">
        <v>4.776386999999998</v>
      </c>
      <c r="J26" s="613">
        <f t="shared" si="1"/>
        <v>6.040096999999998</v>
      </c>
      <c r="K26" s="571">
        <v>84.557057328</v>
      </c>
      <c r="L26" s="571">
        <v>273.24926313599997</v>
      </c>
      <c r="M26" s="571">
        <f t="shared" si="2"/>
        <v>357.80632046399995</v>
      </c>
      <c r="N26" s="571">
        <v>58.968</v>
      </c>
      <c r="O26" s="571">
        <v>185.463</v>
      </c>
      <c r="P26" s="571">
        <f t="shared" si="3"/>
        <v>244.43099999999998</v>
      </c>
      <c r="Q26" s="571">
        <f t="shared" si="4"/>
        <v>26.852767328</v>
      </c>
      <c r="R26" s="571">
        <f t="shared" si="4"/>
        <v>92.56265013599997</v>
      </c>
      <c r="S26" s="571">
        <f t="shared" si="5"/>
        <v>119.41541746399997</v>
      </c>
      <c r="T26" s="570" t="s">
        <v>915</v>
      </c>
      <c r="U26" s="484">
        <v>721</v>
      </c>
      <c r="V26" s="479">
        <v>721</v>
      </c>
      <c r="W26" s="895">
        <f t="shared" si="6"/>
        <v>85.820767328</v>
      </c>
      <c r="X26" s="895">
        <f t="shared" si="7"/>
        <v>5.492845049999997</v>
      </c>
      <c r="Y26" s="894"/>
      <c r="Z26" s="894"/>
    </row>
    <row r="27" spans="1:26" ht="19.5" customHeight="1">
      <c r="A27" s="418">
        <v>19</v>
      </c>
      <c r="B27" s="423" t="s">
        <v>884</v>
      </c>
      <c r="C27" s="520">
        <v>767</v>
      </c>
      <c r="D27" s="519">
        <v>758</v>
      </c>
      <c r="E27" s="566">
        <v>46.02</v>
      </c>
      <c r="F27" s="571">
        <v>129.09099999999998</v>
      </c>
      <c r="G27" s="613">
        <f t="shared" si="0"/>
        <v>175.111</v>
      </c>
      <c r="H27" s="613">
        <v>1.3212360000000025</v>
      </c>
      <c r="I27" s="613">
        <v>2.8874475999999993</v>
      </c>
      <c r="J27" s="613">
        <f t="shared" si="1"/>
        <v>4.208683600000002</v>
      </c>
      <c r="K27" s="571">
        <v>45.321637296000006</v>
      </c>
      <c r="L27" s="571">
        <v>147.597547744</v>
      </c>
      <c r="M27" s="571">
        <f t="shared" si="2"/>
        <v>192.91918504</v>
      </c>
      <c r="N27" s="571">
        <v>39.26104</v>
      </c>
      <c r="O27" s="571">
        <v>134.581</v>
      </c>
      <c r="P27" s="571">
        <f t="shared" si="3"/>
        <v>173.84204</v>
      </c>
      <c r="Q27" s="571">
        <f t="shared" si="4"/>
        <v>7.3818332960000035</v>
      </c>
      <c r="R27" s="571">
        <f t="shared" si="4"/>
        <v>15.903995344000009</v>
      </c>
      <c r="S27" s="571">
        <f t="shared" si="5"/>
        <v>23.285828640000013</v>
      </c>
      <c r="T27" s="570" t="s">
        <v>915</v>
      </c>
      <c r="U27" s="484">
        <v>758</v>
      </c>
      <c r="V27" s="479">
        <v>758</v>
      </c>
      <c r="W27" s="895">
        <f t="shared" si="6"/>
        <v>46.642873296000005</v>
      </c>
      <c r="X27" s="895">
        <f t="shared" si="7"/>
        <v>3.320564739999999</v>
      </c>
      <c r="Y27" s="894"/>
      <c r="Z27" s="894"/>
    </row>
    <row r="28" spans="1:26" ht="19.5" customHeight="1">
      <c r="A28" s="424">
        <v>20</v>
      </c>
      <c r="B28" s="425" t="s">
        <v>885</v>
      </c>
      <c r="C28" s="520">
        <v>1356</v>
      </c>
      <c r="D28" s="519">
        <v>1361</v>
      </c>
      <c r="E28" s="566">
        <v>81.36</v>
      </c>
      <c r="F28" s="571">
        <v>221.02800000000002</v>
      </c>
      <c r="G28" s="613">
        <f t="shared" si="0"/>
        <v>302.38800000000003</v>
      </c>
      <c r="H28" s="613">
        <v>1.1939273360000016</v>
      </c>
      <c r="I28" s="613">
        <v>4.693049563600003</v>
      </c>
      <c r="J28" s="613">
        <f t="shared" si="1"/>
        <v>5.886976899600005</v>
      </c>
      <c r="K28" s="571">
        <v>80.125345728</v>
      </c>
      <c r="L28" s="571">
        <v>252.463095744</v>
      </c>
      <c r="M28" s="571">
        <f t="shared" si="2"/>
        <v>332.588441472</v>
      </c>
      <c r="N28" s="571">
        <v>78.838084</v>
      </c>
      <c r="O28" s="571">
        <v>219.7703</v>
      </c>
      <c r="P28" s="571">
        <f t="shared" si="3"/>
        <v>298.608384</v>
      </c>
      <c r="Q28" s="571">
        <f t="shared" si="4"/>
        <v>2.481189064000006</v>
      </c>
      <c r="R28" s="571">
        <f t="shared" si="4"/>
        <v>37.38584530760002</v>
      </c>
      <c r="S28" s="571">
        <f t="shared" si="5"/>
        <v>39.86703437160003</v>
      </c>
      <c r="T28" s="570" t="s">
        <v>915</v>
      </c>
      <c r="U28" s="484">
        <v>1361</v>
      </c>
      <c r="V28" s="479">
        <v>1361</v>
      </c>
      <c r="W28" s="895">
        <f t="shared" si="6"/>
        <v>81.319273064</v>
      </c>
      <c r="X28" s="895">
        <f t="shared" si="7"/>
        <v>5.397006998140004</v>
      </c>
      <c r="Y28" s="894"/>
      <c r="Z28" s="894"/>
    </row>
    <row r="29" spans="1:26" ht="19.5" customHeight="1">
      <c r="A29" s="418">
        <v>21</v>
      </c>
      <c r="B29" s="423" t="s">
        <v>886</v>
      </c>
      <c r="C29" s="520">
        <v>581</v>
      </c>
      <c r="D29" s="519">
        <v>581</v>
      </c>
      <c r="E29" s="566">
        <v>34.86</v>
      </c>
      <c r="F29" s="571">
        <v>99.123</v>
      </c>
      <c r="G29" s="613">
        <f t="shared" si="0"/>
        <v>133.983</v>
      </c>
      <c r="H29" s="613">
        <v>1.2896604000000025</v>
      </c>
      <c r="I29" s="613">
        <v>1.7397482899999979</v>
      </c>
      <c r="J29" s="613">
        <f t="shared" si="1"/>
        <v>3.0294086900000003</v>
      </c>
      <c r="K29" s="571">
        <v>34.330992528</v>
      </c>
      <c r="L29" s="571">
        <v>113.38006776</v>
      </c>
      <c r="M29" s="571">
        <f t="shared" si="2"/>
        <v>147.711060288</v>
      </c>
      <c r="N29" s="571">
        <v>30.314039999999995</v>
      </c>
      <c r="O29" s="571">
        <v>98.15431999999998</v>
      </c>
      <c r="P29" s="571">
        <f t="shared" si="3"/>
        <v>128.46836</v>
      </c>
      <c r="Q29" s="571">
        <f t="shared" si="4"/>
        <v>5.3066129280000105</v>
      </c>
      <c r="R29" s="571">
        <f t="shared" si="4"/>
        <v>16.965496050000013</v>
      </c>
      <c r="S29" s="571">
        <f t="shared" si="5"/>
        <v>22.272108978000023</v>
      </c>
      <c r="T29" s="570" t="s">
        <v>915</v>
      </c>
      <c r="U29" s="484">
        <v>581</v>
      </c>
      <c r="V29" s="479">
        <v>581</v>
      </c>
      <c r="W29" s="895">
        <f t="shared" si="6"/>
        <v>35.620652928000005</v>
      </c>
      <c r="X29" s="895">
        <f t="shared" si="7"/>
        <v>2.0007105334999973</v>
      </c>
      <c r="Y29" s="894"/>
      <c r="Z29" s="894"/>
    </row>
    <row r="30" spans="1:26" ht="19.5" customHeight="1">
      <c r="A30" s="418">
        <v>22</v>
      </c>
      <c r="B30" s="423" t="s">
        <v>887</v>
      </c>
      <c r="C30" s="520">
        <v>868</v>
      </c>
      <c r="D30" s="519">
        <v>868</v>
      </c>
      <c r="E30" s="566">
        <v>52.08</v>
      </c>
      <c r="F30" s="571">
        <v>148.044</v>
      </c>
      <c r="G30" s="613">
        <f t="shared" si="0"/>
        <v>200.12400000000002</v>
      </c>
      <c r="H30" s="613">
        <v>1.0985996</v>
      </c>
      <c r="I30" s="613">
        <v>3.4461107649499887</v>
      </c>
      <c r="J30" s="613">
        <f t="shared" si="1"/>
        <v>4.544710364949989</v>
      </c>
      <c r="K30" s="571">
        <v>51.289675584</v>
      </c>
      <c r="L30" s="571">
        <v>169.33598111999999</v>
      </c>
      <c r="M30" s="571">
        <f t="shared" si="2"/>
        <v>220.625656704</v>
      </c>
      <c r="N30" s="571">
        <v>47.8828</v>
      </c>
      <c r="O30" s="571">
        <v>150.9715</v>
      </c>
      <c r="P30" s="571">
        <f t="shared" si="3"/>
        <v>198.8543</v>
      </c>
      <c r="Q30" s="571">
        <f t="shared" si="4"/>
        <v>4.505475183999998</v>
      </c>
      <c r="R30" s="571">
        <f t="shared" si="4"/>
        <v>21.810591884949986</v>
      </c>
      <c r="S30" s="571">
        <f t="shared" si="5"/>
        <v>26.316067068949984</v>
      </c>
      <c r="T30" s="570" t="s">
        <v>915</v>
      </c>
      <c r="U30" s="484">
        <v>868</v>
      </c>
      <c r="V30" s="479">
        <v>868</v>
      </c>
      <c r="W30" s="895">
        <f t="shared" si="6"/>
        <v>52.388275184</v>
      </c>
      <c r="X30" s="895">
        <f t="shared" si="7"/>
        <v>3.9630273796924866</v>
      </c>
      <c r="Y30" s="894"/>
      <c r="Z30" s="894"/>
    </row>
    <row r="31" spans="1:26" ht="19.5" customHeight="1">
      <c r="A31" s="418">
        <v>23</v>
      </c>
      <c r="B31" s="423" t="s">
        <v>888</v>
      </c>
      <c r="C31" s="520">
        <v>1974</v>
      </c>
      <c r="D31" s="519">
        <v>1974</v>
      </c>
      <c r="E31" s="566">
        <v>118.44</v>
      </c>
      <c r="F31" s="571">
        <v>325.842</v>
      </c>
      <c r="G31" s="613">
        <f t="shared" si="0"/>
        <v>444.282</v>
      </c>
      <c r="H31" s="613">
        <v>1.112</v>
      </c>
      <c r="I31" s="613">
        <v>4.413580400000009</v>
      </c>
      <c r="J31" s="613">
        <f t="shared" si="1"/>
        <v>5.525580400000009</v>
      </c>
      <c r="K31" s="571">
        <v>116.64264931199999</v>
      </c>
      <c r="L31" s="571">
        <v>372.33127536</v>
      </c>
      <c r="M31" s="571">
        <f t="shared" si="2"/>
        <v>488.973924672</v>
      </c>
      <c r="N31" s="571">
        <v>111.38207999999999</v>
      </c>
      <c r="O31" s="571">
        <v>336.024</v>
      </c>
      <c r="P31" s="571">
        <f t="shared" si="3"/>
        <v>447.40608</v>
      </c>
      <c r="Q31" s="571">
        <f t="shared" si="4"/>
        <v>6.372569311999996</v>
      </c>
      <c r="R31" s="571">
        <f t="shared" si="4"/>
        <v>40.720855760000006</v>
      </c>
      <c r="S31" s="571">
        <f t="shared" si="5"/>
        <v>47.093425072</v>
      </c>
      <c r="T31" s="570" t="s">
        <v>915</v>
      </c>
      <c r="U31" s="484">
        <v>1974</v>
      </c>
      <c r="V31" s="479">
        <v>1974</v>
      </c>
      <c r="W31" s="895">
        <f t="shared" si="6"/>
        <v>117.75464931199998</v>
      </c>
      <c r="X31" s="895">
        <f t="shared" si="7"/>
        <v>5.07561746000001</v>
      </c>
      <c r="Y31" s="894"/>
      <c r="Z31" s="894"/>
    </row>
    <row r="32" spans="1:26" ht="19.5" customHeight="1">
      <c r="A32" s="418">
        <v>24</v>
      </c>
      <c r="B32" s="423" t="s">
        <v>889</v>
      </c>
      <c r="C32" s="520">
        <v>982</v>
      </c>
      <c r="D32" s="519">
        <v>1015</v>
      </c>
      <c r="E32" s="566">
        <v>58.92</v>
      </c>
      <c r="F32" s="571">
        <v>161.976</v>
      </c>
      <c r="G32" s="613">
        <f t="shared" si="0"/>
        <v>220.89600000000002</v>
      </c>
      <c r="H32" s="613">
        <v>1.656</v>
      </c>
      <c r="I32" s="613">
        <v>3.7474049959999998</v>
      </c>
      <c r="J32" s="613">
        <f t="shared" si="1"/>
        <v>5.403404996</v>
      </c>
      <c r="K32" s="571">
        <v>58.025877216</v>
      </c>
      <c r="L32" s="571">
        <v>185.08154433599998</v>
      </c>
      <c r="M32" s="571">
        <f t="shared" si="2"/>
        <v>243.10742155199998</v>
      </c>
      <c r="N32" s="571">
        <v>45.22452</v>
      </c>
      <c r="O32" s="571">
        <v>167.78300000000002</v>
      </c>
      <c r="P32" s="571">
        <f t="shared" si="3"/>
        <v>213.00752</v>
      </c>
      <c r="Q32" s="571">
        <f t="shared" si="4"/>
        <v>14.457357215999998</v>
      </c>
      <c r="R32" s="571">
        <f t="shared" si="4"/>
        <v>21.045949331999964</v>
      </c>
      <c r="S32" s="571">
        <f t="shared" si="5"/>
        <v>35.50330654799996</v>
      </c>
      <c r="T32" s="570" t="s">
        <v>915</v>
      </c>
      <c r="U32" s="484">
        <v>1015</v>
      </c>
      <c r="V32" s="479">
        <v>1015</v>
      </c>
      <c r="W32" s="895">
        <f t="shared" si="6"/>
        <v>59.681877216</v>
      </c>
      <c r="X32" s="895">
        <f t="shared" si="7"/>
        <v>4.3095157454</v>
      </c>
      <c r="Y32" s="894"/>
      <c r="Z32" s="894"/>
    </row>
    <row r="33" spans="1:26" ht="19.5" customHeight="1">
      <c r="A33" s="418">
        <v>25</v>
      </c>
      <c r="B33" s="423" t="s">
        <v>890</v>
      </c>
      <c r="C33" s="520">
        <v>838</v>
      </c>
      <c r="D33" s="519">
        <v>743</v>
      </c>
      <c r="E33" s="566">
        <v>50.28</v>
      </c>
      <c r="F33" s="571">
        <v>140.674</v>
      </c>
      <c r="G33" s="613">
        <f t="shared" si="0"/>
        <v>190.954</v>
      </c>
      <c r="H33" s="613">
        <v>1.714736772000002</v>
      </c>
      <c r="I33" s="613">
        <v>4.551827080149991</v>
      </c>
      <c r="J33" s="613">
        <f t="shared" si="1"/>
        <v>6.266563852149993</v>
      </c>
      <c r="K33" s="571">
        <v>49.516990944</v>
      </c>
      <c r="L33" s="571">
        <v>160.828268896</v>
      </c>
      <c r="M33" s="571">
        <f t="shared" si="2"/>
        <v>210.34525983999998</v>
      </c>
      <c r="N33" s="571">
        <v>47.72756</v>
      </c>
      <c r="O33" s="571">
        <v>135.5195</v>
      </c>
      <c r="P33" s="571">
        <f t="shared" si="3"/>
        <v>183.24705999999998</v>
      </c>
      <c r="Q33" s="571">
        <f t="shared" si="4"/>
        <v>3.504167716000005</v>
      </c>
      <c r="R33" s="571">
        <f t="shared" si="4"/>
        <v>29.860595976149995</v>
      </c>
      <c r="S33" s="571">
        <f t="shared" si="5"/>
        <v>33.36476369215</v>
      </c>
      <c r="T33" s="570" t="s">
        <v>915</v>
      </c>
      <c r="U33" s="484">
        <v>743</v>
      </c>
      <c r="V33" s="479">
        <v>743</v>
      </c>
      <c r="W33" s="895">
        <f t="shared" si="6"/>
        <v>51.231727716</v>
      </c>
      <c r="X33" s="895">
        <f t="shared" si="7"/>
        <v>5.234601142172489</v>
      </c>
      <c r="Y33" s="894"/>
      <c r="Z33" s="894"/>
    </row>
    <row r="34" spans="1:26" ht="19.5" customHeight="1">
      <c r="A34" s="418">
        <v>26</v>
      </c>
      <c r="B34" s="423" t="s">
        <v>891</v>
      </c>
      <c r="C34" s="520">
        <v>1257</v>
      </c>
      <c r="D34" s="519">
        <v>1311</v>
      </c>
      <c r="E34" s="566">
        <v>75.42</v>
      </c>
      <c r="F34" s="571">
        <v>211.00099999999998</v>
      </c>
      <c r="G34" s="613">
        <f t="shared" si="0"/>
        <v>286.421</v>
      </c>
      <c r="H34" s="613">
        <v>1.5206156280000016</v>
      </c>
      <c r="I34" s="613">
        <v>3.304805314799999</v>
      </c>
      <c r="J34" s="613">
        <f t="shared" si="1"/>
        <v>4.825420942800001</v>
      </c>
      <c r="K34" s="571">
        <v>74.27548641599999</v>
      </c>
      <c r="L34" s="571">
        <v>241.23062009600002</v>
      </c>
      <c r="M34" s="571">
        <f t="shared" si="2"/>
        <v>315.50610651200003</v>
      </c>
      <c r="N34" s="571">
        <v>75.08412</v>
      </c>
      <c r="O34" s="571">
        <v>223.95692</v>
      </c>
      <c r="P34" s="571">
        <f t="shared" si="3"/>
        <v>299.04104</v>
      </c>
      <c r="Q34" s="571">
        <f t="shared" si="4"/>
        <v>0.7119820439999955</v>
      </c>
      <c r="R34" s="571">
        <f t="shared" si="4"/>
        <v>20.578505410800034</v>
      </c>
      <c r="S34" s="571">
        <f t="shared" si="5"/>
        <v>21.29048745480003</v>
      </c>
      <c r="T34" s="570" t="s">
        <v>915</v>
      </c>
      <c r="U34" s="484">
        <v>1311</v>
      </c>
      <c r="V34" s="479">
        <v>1311</v>
      </c>
      <c r="W34" s="895">
        <f t="shared" si="6"/>
        <v>75.796102044</v>
      </c>
      <c r="X34" s="895">
        <f t="shared" si="7"/>
        <v>3.8005261120199987</v>
      </c>
      <c r="Y34" s="894"/>
      <c r="Z34" s="894"/>
    </row>
    <row r="35" spans="1:26" ht="19.5" customHeight="1">
      <c r="A35" s="418">
        <v>27</v>
      </c>
      <c r="B35" s="423" t="s">
        <v>892</v>
      </c>
      <c r="C35" s="520">
        <v>1452</v>
      </c>
      <c r="D35" s="519">
        <v>1413</v>
      </c>
      <c r="E35" s="566">
        <v>87.12</v>
      </c>
      <c r="F35" s="571">
        <v>241.51600000000002</v>
      </c>
      <c r="G35" s="613">
        <f t="shared" si="0"/>
        <v>328.636</v>
      </c>
      <c r="H35" s="613">
        <v>2.1082740000000015</v>
      </c>
      <c r="I35" s="613">
        <v>3.835843400000002</v>
      </c>
      <c r="J35" s="613">
        <f t="shared" si="1"/>
        <v>5.944117400000003</v>
      </c>
      <c r="K35" s="571">
        <v>85.79793657599998</v>
      </c>
      <c r="L35" s="571">
        <v>276.03968127999997</v>
      </c>
      <c r="M35" s="571">
        <f t="shared" si="2"/>
        <v>361.83761785599995</v>
      </c>
      <c r="N35" s="571">
        <v>81.04404</v>
      </c>
      <c r="O35" s="571">
        <v>244.35688</v>
      </c>
      <c r="P35" s="571">
        <f t="shared" si="3"/>
        <v>325.40092</v>
      </c>
      <c r="Q35" s="571">
        <f t="shared" si="4"/>
        <v>6.862170575999983</v>
      </c>
      <c r="R35" s="571">
        <f t="shared" si="4"/>
        <v>35.518644679999966</v>
      </c>
      <c r="S35" s="571">
        <f t="shared" si="5"/>
        <v>42.38081525599995</v>
      </c>
      <c r="T35" s="570" t="s">
        <v>915</v>
      </c>
      <c r="U35" s="484">
        <v>1413</v>
      </c>
      <c r="V35" s="479">
        <v>1413</v>
      </c>
      <c r="W35" s="895">
        <f t="shared" si="6"/>
        <v>87.90621057599998</v>
      </c>
      <c r="X35" s="895">
        <f t="shared" si="7"/>
        <v>4.4112199100000025</v>
      </c>
      <c r="Y35" s="894"/>
      <c r="Z35" s="894"/>
    </row>
    <row r="36" spans="1:26" ht="19.5" customHeight="1">
      <c r="A36" s="418">
        <v>28</v>
      </c>
      <c r="B36" s="423" t="s">
        <v>893</v>
      </c>
      <c r="C36" s="520">
        <v>3447</v>
      </c>
      <c r="D36" s="519">
        <v>3447</v>
      </c>
      <c r="E36" s="566">
        <v>206.82</v>
      </c>
      <c r="F36" s="571">
        <v>570.571</v>
      </c>
      <c r="G36" s="613">
        <f t="shared" si="0"/>
        <v>777.3910000000001</v>
      </c>
      <c r="H36" s="613">
        <v>3.27</v>
      </c>
      <c r="I36" s="613">
        <v>5.886344000000002</v>
      </c>
      <c r="J36" s="613">
        <f t="shared" si="1"/>
        <v>9.156344000000002</v>
      </c>
      <c r="K36" s="571">
        <v>203.68146513599999</v>
      </c>
      <c r="L36" s="571">
        <v>652.033335136</v>
      </c>
      <c r="M36" s="571">
        <f t="shared" si="2"/>
        <v>855.714800272</v>
      </c>
      <c r="N36" s="571">
        <v>205.27323999999996</v>
      </c>
      <c r="O36" s="571">
        <v>567.7837525000003</v>
      </c>
      <c r="P36" s="571">
        <f t="shared" si="3"/>
        <v>773.0569925000003</v>
      </c>
      <c r="Q36" s="571">
        <f t="shared" si="4"/>
        <v>1.6782251360000373</v>
      </c>
      <c r="R36" s="571">
        <f t="shared" si="4"/>
        <v>90.13592663599968</v>
      </c>
      <c r="S36" s="571">
        <f t="shared" si="5"/>
        <v>91.81415177199972</v>
      </c>
      <c r="T36" s="570" t="s">
        <v>915</v>
      </c>
      <c r="U36" s="484">
        <v>3447</v>
      </c>
      <c r="V36" s="479">
        <v>3447</v>
      </c>
      <c r="W36" s="895">
        <f t="shared" si="6"/>
        <v>206.951465136</v>
      </c>
      <c r="X36" s="895">
        <f t="shared" si="7"/>
        <v>6.769295600000002</v>
      </c>
      <c r="Y36" s="894"/>
      <c r="Z36" s="894"/>
    </row>
    <row r="37" spans="1:26" ht="19.5" customHeight="1">
      <c r="A37" s="418">
        <v>29</v>
      </c>
      <c r="B37" s="423" t="s">
        <v>894</v>
      </c>
      <c r="C37" s="520">
        <v>1371</v>
      </c>
      <c r="D37" s="519">
        <v>1371</v>
      </c>
      <c r="E37" s="566">
        <v>82.26</v>
      </c>
      <c r="F37" s="571">
        <v>229.213</v>
      </c>
      <c r="G37" s="613">
        <f t="shared" si="0"/>
        <v>311.473</v>
      </c>
      <c r="H37" s="613">
        <v>2.411290000000001</v>
      </c>
      <c r="I37" s="613">
        <v>8.456628499999995</v>
      </c>
      <c r="J37" s="613">
        <f t="shared" si="1"/>
        <v>10.867918499999996</v>
      </c>
      <c r="K37" s="571">
        <v>81.01168804799998</v>
      </c>
      <c r="L37" s="571">
        <v>262.01941345600005</v>
      </c>
      <c r="M37" s="571">
        <f t="shared" si="2"/>
        <v>343.03110150400005</v>
      </c>
      <c r="N37" s="571">
        <v>71.95132</v>
      </c>
      <c r="O37" s="571">
        <v>222.60698</v>
      </c>
      <c r="P37" s="571">
        <f t="shared" si="3"/>
        <v>294.5583</v>
      </c>
      <c r="Q37" s="571">
        <f t="shared" si="4"/>
        <v>11.47165804799998</v>
      </c>
      <c r="R37" s="571">
        <f t="shared" si="4"/>
        <v>47.86906195600008</v>
      </c>
      <c r="S37" s="571">
        <f t="shared" si="5"/>
        <v>59.34072000400006</v>
      </c>
      <c r="T37" s="570" t="s">
        <v>915</v>
      </c>
      <c r="U37" s="484">
        <v>1371</v>
      </c>
      <c r="V37" s="479">
        <v>1371</v>
      </c>
      <c r="W37" s="895">
        <f t="shared" si="6"/>
        <v>83.42297804799998</v>
      </c>
      <c r="X37" s="895">
        <f t="shared" si="7"/>
        <v>9.725122774999994</v>
      </c>
      <c r="Y37" s="894"/>
      <c r="Z37" s="894"/>
    </row>
    <row r="38" spans="1:26" ht="19.5" customHeight="1">
      <c r="A38" s="418">
        <v>30</v>
      </c>
      <c r="B38" s="423" t="s">
        <v>895</v>
      </c>
      <c r="C38" s="520">
        <v>1063</v>
      </c>
      <c r="D38" s="519">
        <v>1740</v>
      </c>
      <c r="E38" s="566">
        <v>63.78</v>
      </c>
      <c r="F38" s="571">
        <v>177.99900000000002</v>
      </c>
      <c r="G38" s="613">
        <f t="shared" si="0"/>
        <v>241.77900000000002</v>
      </c>
      <c r="H38" s="613">
        <v>1.98</v>
      </c>
      <c r="I38" s="613">
        <v>5.338986154949996</v>
      </c>
      <c r="J38" s="613">
        <f t="shared" si="1"/>
        <v>7.318986154949997</v>
      </c>
      <c r="K38" s="571">
        <v>62.812125743999985</v>
      </c>
      <c r="L38" s="571">
        <v>203.48518041600002</v>
      </c>
      <c r="M38" s="571">
        <f t="shared" si="2"/>
        <v>266.29730616</v>
      </c>
      <c r="N38" s="571">
        <v>59.92</v>
      </c>
      <c r="O38" s="571">
        <v>206.88</v>
      </c>
      <c r="P38" s="571">
        <f t="shared" si="3"/>
        <v>266.8</v>
      </c>
      <c r="Q38" s="571">
        <f t="shared" si="4"/>
        <v>4.872125743999987</v>
      </c>
      <c r="R38" s="571">
        <f t="shared" si="4"/>
        <v>1.944166570950017</v>
      </c>
      <c r="S38" s="571">
        <f t="shared" si="5"/>
        <v>6.8162923149500045</v>
      </c>
      <c r="T38" s="570" t="s">
        <v>915</v>
      </c>
      <c r="U38" s="484">
        <v>1740</v>
      </c>
      <c r="V38" s="479">
        <v>1740</v>
      </c>
      <c r="W38" s="895">
        <f t="shared" si="6"/>
        <v>64.79212574399999</v>
      </c>
      <c r="X38" s="895">
        <f t="shared" si="7"/>
        <v>6.139834078192495</v>
      </c>
      <c r="Y38" s="894"/>
      <c r="Z38" s="894"/>
    </row>
    <row r="39" spans="1:26" ht="19.5" customHeight="1">
      <c r="A39" s="418">
        <v>31</v>
      </c>
      <c r="B39" s="423" t="s">
        <v>896</v>
      </c>
      <c r="C39" s="520">
        <v>1798</v>
      </c>
      <c r="D39" s="519">
        <v>1798</v>
      </c>
      <c r="E39" s="566">
        <v>107.88</v>
      </c>
      <c r="F39" s="571">
        <v>300.264</v>
      </c>
      <c r="G39" s="613">
        <f t="shared" si="0"/>
        <v>408.144</v>
      </c>
      <c r="H39" s="613">
        <v>2.720970000000001</v>
      </c>
      <c r="I39" s="613">
        <v>7.547392500000017</v>
      </c>
      <c r="J39" s="613">
        <f t="shared" si="1"/>
        <v>10.268362500000018</v>
      </c>
      <c r="K39" s="571">
        <v>106.242899424</v>
      </c>
      <c r="L39" s="571">
        <v>343.227794064</v>
      </c>
      <c r="M39" s="571">
        <f t="shared" si="2"/>
        <v>449.47069348800005</v>
      </c>
      <c r="N39" s="571">
        <v>106.25215999999999</v>
      </c>
      <c r="O39" s="571">
        <v>298.21741250000036</v>
      </c>
      <c r="P39" s="571">
        <f t="shared" si="3"/>
        <v>404.46957250000037</v>
      </c>
      <c r="Q39" s="571">
        <f t="shared" si="4"/>
        <v>2.7117094240000057</v>
      </c>
      <c r="R39" s="571">
        <f t="shared" si="4"/>
        <v>52.55777406399966</v>
      </c>
      <c r="S39" s="571">
        <f t="shared" si="5"/>
        <v>55.269483487999665</v>
      </c>
      <c r="T39" s="570" t="s">
        <v>915</v>
      </c>
      <c r="U39" s="484">
        <v>1798</v>
      </c>
      <c r="V39" s="479">
        <v>1798</v>
      </c>
      <c r="W39" s="895">
        <f t="shared" si="6"/>
        <v>108.963869424</v>
      </c>
      <c r="X39" s="895">
        <f t="shared" si="7"/>
        <v>8.679501375000019</v>
      </c>
      <c r="Y39" s="894"/>
      <c r="Z39" s="894"/>
    </row>
    <row r="40" spans="1:26" ht="19.5" customHeight="1">
      <c r="A40" s="418">
        <v>32</v>
      </c>
      <c r="B40" s="423" t="s">
        <v>897</v>
      </c>
      <c r="C40" s="520">
        <v>1139</v>
      </c>
      <c r="D40" s="519">
        <v>1139</v>
      </c>
      <c r="E40" s="566">
        <v>68.34</v>
      </c>
      <c r="F40" s="571">
        <v>189.35699999999997</v>
      </c>
      <c r="G40" s="613">
        <f t="shared" si="0"/>
        <v>257.697</v>
      </c>
      <c r="H40" s="613">
        <v>4.6075680000000006</v>
      </c>
      <c r="I40" s="613">
        <v>5.4219188000000065</v>
      </c>
      <c r="J40" s="613">
        <f t="shared" si="1"/>
        <v>10.029486800000008</v>
      </c>
      <c r="K40" s="571">
        <v>67.302926832</v>
      </c>
      <c r="L40" s="571">
        <v>216.421354896</v>
      </c>
      <c r="M40" s="571">
        <f t="shared" si="2"/>
        <v>283.724281728</v>
      </c>
      <c r="N40" s="571">
        <v>57.06388</v>
      </c>
      <c r="O40" s="571">
        <v>208.06</v>
      </c>
      <c r="P40" s="571">
        <f t="shared" si="3"/>
        <v>265.12388</v>
      </c>
      <c r="Q40" s="571">
        <f t="shared" si="4"/>
        <v>14.846614832</v>
      </c>
      <c r="R40" s="571">
        <f t="shared" si="4"/>
        <v>13.783273696000009</v>
      </c>
      <c r="S40" s="571">
        <f t="shared" si="5"/>
        <v>28.62988852800001</v>
      </c>
      <c r="T40" s="570" t="s">
        <v>915</v>
      </c>
      <c r="U40" s="484">
        <v>1139</v>
      </c>
      <c r="V40" s="479">
        <v>1139</v>
      </c>
      <c r="W40" s="895">
        <f t="shared" si="6"/>
        <v>71.910494832</v>
      </c>
      <c r="X40" s="895">
        <f t="shared" si="7"/>
        <v>6.235206620000007</v>
      </c>
      <c r="Y40" s="894"/>
      <c r="Z40" s="894"/>
    </row>
    <row r="41" spans="1:26" ht="19.5" customHeight="1">
      <c r="A41" s="418">
        <v>33</v>
      </c>
      <c r="B41" s="423" t="s">
        <v>898</v>
      </c>
      <c r="C41" s="520">
        <v>2006</v>
      </c>
      <c r="D41" s="520">
        <v>2006</v>
      </c>
      <c r="E41" s="571">
        <v>120.36</v>
      </c>
      <c r="F41" s="571">
        <v>333.938</v>
      </c>
      <c r="G41" s="613">
        <f t="shared" si="0"/>
        <v>454.298</v>
      </c>
      <c r="H41" s="613">
        <v>1.7451840000000018</v>
      </c>
      <c r="I41" s="613">
        <v>2.338474400000001</v>
      </c>
      <c r="J41" s="613">
        <f t="shared" si="1"/>
        <v>4.083658400000003</v>
      </c>
      <c r="K41" s="571">
        <v>118.533512928</v>
      </c>
      <c r="L41" s="571">
        <v>381.68268195199994</v>
      </c>
      <c r="M41" s="571">
        <f t="shared" si="2"/>
        <v>500.21619487999993</v>
      </c>
      <c r="N41" s="571">
        <v>119.83751999999998</v>
      </c>
      <c r="O41" s="571">
        <v>356.91724</v>
      </c>
      <c r="P41" s="571">
        <f t="shared" si="3"/>
        <v>476.75476</v>
      </c>
      <c r="Q41" s="571">
        <f t="shared" si="4"/>
        <v>0.4411769280000044</v>
      </c>
      <c r="R41" s="571">
        <f t="shared" si="4"/>
        <v>27.103916351999942</v>
      </c>
      <c r="S41" s="571">
        <f t="shared" si="5"/>
        <v>27.545093279999946</v>
      </c>
      <c r="T41" s="570" t="s">
        <v>915</v>
      </c>
      <c r="U41" s="484">
        <v>2006</v>
      </c>
      <c r="V41" s="484">
        <v>2006</v>
      </c>
      <c r="W41" s="895">
        <f t="shared" si="6"/>
        <v>120.27869692799999</v>
      </c>
      <c r="X41" s="895">
        <f t="shared" si="7"/>
        <v>2.6892455600000007</v>
      </c>
      <c r="Y41" s="894"/>
      <c r="Z41" s="894"/>
    </row>
    <row r="42" spans="1:26" ht="19.5" customHeight="1">
      <c r="A42" s="418">
        <v>34</v>
      </c>
      <c r="B42" s="423" t="s">
        <v>899</v>
      </c>
      <c r="C42" s="520">
        <v>2428</v>
      </c>
      <c r="D42" s="520">
        <v>834</v>
      </c>
      <c r="E42" s="571">
        <v>145.68</v>
      </c>
      <c r="F42" s="571">
        <v>404.104</v>
      </c>
      <c r="G42" s="613">
        <f t="shared" si="0"/>
        <v>549.784</v>
      </c>
      <c r="H42" s="613">
        <v>2.021985000000001</v>
      </c>
      <c r="I42" s="613">
        <v>1.9480942500000011</v>
      </c>
      <c r="J42" s="613">
        <f t="shared" si="1"/>
        <v>3.970079250000002</v>
      </c>
      <c r="K42" s="571">
        <v>143.469276864</v>
      </c>
      <c r="L42" s="571">
        <v>461.87766870400003</v>
      </c>
      <c r="M42" s="571">
        <f t="shared" si="2"/>
        <v>605.346945568</v>
      </c>
      <c r="N42" s="571">
        <v>107.556</v>
      </c>
      <c r="O42" s="571">
        <v>174.374</v>
      </c>
      <c r="P42" s="571">
        <f t="shared" si="3"/>
        <v>281.93</v>
      </c>
      <c r="Q42" s="571">
        <f t="shared" si="4"/>
        <v>37.935261864</v>
      </c>
      <c r="R42" s="571">
        <f t="shared" si="4"/>
        <v>289.45176295400006</v>
      </c>
      <c r="S42" s="571">
        <f t="shared" si="5"/>
        <v>327.38702481800004</v>
      </c>
      <c r="T42" s="570" t="s">
        <v>915</v>
      </c>
      <c r="U42" s="484">
        <v>834</v>
      </c>
      <c r="V42" s="484">
        <v>834</v>
      </c>
      <c r="W42" s="895">
        <f t="shared" si="6"/>
        <v>145.491261864</v>
      </c>
      <c r="X42" s="895">
        <f t="shared" si="7"/>
        <v>2.240308387500001</v>
      </c>
      <c r="Y42" s="894"/>
      <c r="Z42" s="894"/>
    </row>
    <row r="43" spans="1:26" ht="19.5" customHeight="1">
      <c r="A43" s="1064" t="s">
        <v>900</v>
      </c>
      <c r="B43" s="1065"/>
      <c r="C43" s="614">
        <f>SUM(C9:C42)</f>
        <v>45730</v>
      </c>
      <c r="D43" s="614">
        <f aca="true" t="shared" si="8" ref="D43:V43">SUM(D9:D42)</f>
        <v>43304</v>
      </c>
      <c r="E43" s="575">
        <f t="shared" si="8"/>
        <v>2743.8000000000006</v>
      </c>
      <c r="F43" s="575">
        <v>7664.52</v>
      </c>
      <c r="G43" s="575">
        <f t="shared" si="8"/>
        <v>10408.320000000003</v>
      </c>
      <c r="H43" s="575">
        <f t="shared" si="8"/>
        <v>56.79096073600002</v>
      </c>
      <c r="I43" s="575">
        <v>164.56000000000003</v>
      </c>
      <c r="J43" s="613">
        <f t="shared" si="1"/>
        <v>221.35096073600005</v>
      </c>
      <c r="K43" s="575">
        <f t="shared" si="8"/>
        <v>2701.23861624</v>
      </c>
      <c r="L43" s="575">
        <v>8762.185823664002</v>
      </c>
      <c r="M43" s="575">
        <f t="shared" si="8"/>
        <v>11463.424439904004</v>
      </c>
      <c r="N43" s="575">
        <f t="shared" si="8"/>
        <v>2531.0124040000005</v>
      </c>
      <c r="O43" s="575">
        <v>7562.065082067109</v>
      </c>
      <c r="P43" s="575">
        <f t="shared" si="8"/>
        <v>10093.082486067107</v>
      </c>
      <c r="Q43" s="575">
        <f t="shared" si="8"/>
        <v>227.01717297599998</v>
      </c>
      <c r="R43" s="575">
        <f t="shared" si="8"/>
        <v>1364.6757415968905</v>
      </c>
      <c r="S43" s="575">
        <f t="shared" si="8"/>
        <v>1591.6929145728907</v>
      </c>
      <c r="T43" s="614"/>
      <c r="U43" s="614">
        <f t="shared" si="8"/>
        <v>43304</v>
      </c>
      <c r="V43" s="614">
        <f t="shared" si="8"/>
        <v>43304</v>
      </c>
      <c r="W43" s="894"/>
      <c r="X43" s="894"/>
      <c r="Y43" s="894"/>
      <c r="Z43" s="894"/>
    </row>
    <row r="44" spans="5:26" ht="15">
      <c r="E44" s="562"/>
      <c r="F44" s="562"/>
      <c r="G44" s="562"/>
      <c r="H44" s="562"/>
      <c r="I44" s="562"/>
      <c r="J44" s="613"/>
      <c r="K44" s="562"/>
      <c r="L44" s="562"/>
      <c r="M44" s="562"/>
      <c r="N44" s="562"/>
      <c r="O44" s="562"/>
      <c r="P44" s="562"/>
      <c r="Q44" s="615"/>
      <c r="R44" s="615"/>
      <c r="S44" s="615"/>
      <c r="Y44" s="894"/>
      <c r="Z44" s="894"/>
    </row>
    <row r="45" spans="3:22" ht="15">
      <c r="C45" s="490">
        <v>72469</v>
      </c>
      <c r="D45" s="490">
        <v>74826</v>
      </c>
      <c r="E45" s="562">
        <v>4348.140000000001</v>
      </c>
      <c r="F45" s="562">
        <v>12087.567000000003</v>
      </c>
      <c r="G45" s="562">
        <v>16435.707</v>
      </c>
      <c r="H45" s="562">
        <v>96.92873282347608</v>
      </c>
      <c r="I45" s="562">
        <v>275.946637</v>
      </c>
      <c r="J45" s="562">
        <v>372.8787087777838</v>
      </c>
      <c r="K45" s="562">
        <v>4236.986873584</v>
      </c>
      <c r="L45" s="562">
        <v>13816.620310032</v>
      </c>
      <c r="M45" s="562">
        <v>18053.607183616</v>
      </c>
      <c r="N45" s="562">
        <v>4232.857499999999</v>
      </c>
      <c r="O45" s="562">
        <v>11483.85772</v>
      </c>
      <c r="P45" s="562">
        <v>15716.715219999998</v>
      </c>
      <c r="Q45" s="562">
        <v>101.05810640747583</v>
      </c>
      <c r="R45" s="562">
        <v>2608.7125659863086</v>
      </c>
      <c r="S45" s="562">
        <v>2709.7706723937836</v>
      </c>
      <c r="U45" s="414">
        <v>74826</v>
      </c>
      <c r="V45" s="414">
        <v>74826</v>
      </c>
    </row>
    <row r="46" spans="5:19" ht="15">
      <c r="E46" s="562">
        <f>E43+'AT-8A_Hon_CCH_UPry'!E47</f>
        <v>7091.940000000002</v>
      </c>
      <c r="I46" s="616"/>
      <c r="M46" s="562"/>
      <c r="N46" s="562"/>
      <c r="O46" s="562"/>
      <c r="P46" s="562"/>
      <c r="R46" s="562"/>
      <c r="S46" s="562"/>
    </row>
    <row r="47" spans="1:26" ht="12.75" customHeight="1">
      <c r="A47" s="12" t="s">
        <v>1121</v>
      </c>
      <c r="B47" s="11"/>
      <c r="C47" s="11"/>
      <c r="D47" s="11"/>
      <c r="E47" s="11"/>
      <c r="F47" s="11"/>
      <c r="G47" s="546"/>
      <c r="H47" s="546"/>
      <c r="I47" s="546"/>
      <c r="J47" s="546"/>
      <c r="K47" s="11"/>
      <c r="L47" s="11"/>
      <c r="M47" s="11"/>
      <c r="N47" s="562"/>
      <c r="T47" s="1082" t="s">
        <v>12</v>
      </c>
      <c r="U47" s="1082"/>
      <c r="V47" s="1082"/>
      <c r="W47" s="868"/>
      <c r="X47" s="868"/>
      <c r="Y47" s="868"/>
      <c r="Z47" s="868"/>
    </row>
    <row r="48" spans="2:26" ht="26.25" customHeight="1">
      <c r="B48" s="387"/>
      <c r="C48" s="937">
        <f>C45+C43</f>
        <v>118199</v>
      </c>
      <c r="D48" s="937">
        <f aca="true" t="shared" si="9" ref="D48:S48">D45+D43</f>
        <v>118130</v>
      </c>
      <c r="E48" s="937">
        <f t="shared" si="9"/>
        <v>7091.940000000002</v>
      </c>
      <c r="F48" s="937">
        <f t="shared" si="9"/>
        <v>19752.087000000003</v>
      </c>
      <c r="G48" s="937">
        <f t="shared" si="9"/>
        <v>26844.027000000002</v>
      </c>
      <c r="H48" s="937">
        <f t="shared" si="9"/>
        <v>153.7196935594761</v>
      </c>
      <c r="I48" s="937">
        <f t="shared" si="9"/>
        <v>440.50663700000007</v>
      </c>
      <c r="J48" s="937">
        <f t="shared" si="9"/>
        <v>594.2296695137838</v>
      </c>
      <c r="K48" s="937">
        <f t="shared" si="9"/>
        <v>6938.225489824</v>
      </c>
      <c r="L48" s="937">
        <f t="shared" si="9"/>
        <v>22578.806133696</v>
      </c>
      <c r="M48" s="937">
        <f t="shared" si="9"/>
        <v>29517.031623520004</v>
      </c>
      <c r="N48" s="937">
        <f t="shared" si="9"/>
        <v>6763.869903999999</v>
      </c>
      <c r="O48" s="937">
        <f t="shared" si="9"/>
        <v>19045.922802067107</v>
      </c>
      <c r="P48" s="937">
        <f t="shared" si="9"/>
        <v>25809.797706067104</v>
      </c>
      <c r="Q48" s="937">
        <f t="shared" si="9"/>
        <v>328.07527938347584</v>
      </c>
      <c r="R48" s="937">
        <f t="shared" si="9"/>
        <v>3973.388307583199</v>
      </c>
      <c r="S48" s="937">
        <f t="shared" si="9"/>
        <v>4301.4635869666745</v>
      </c>
      <c r="T48" s="1082" t="s">
        <v>13</v>
      </c>
      <c r="U48" s="1082"/>
      <c r="V48" s="1082"/>
      <c r="W48" s="868"/>
      <c r="X48" s="868"/>
      <c r="Y48" s="868"/>
      <c r="Z48" s="868"/>
    </row>
    <row r="49" spans="2:26" ht="12.75" customHeight="1">
      <c r="B49" s="387"/>
      <c r="C49" s="387"/>
      <c r="D49" s="938"/>
      <c r="E49" s="938"/>
      <c r="F49" s="938"/>
      <c r="G49" s="938"/>
      <c r="H49" s="938"/>
      <c r="I49" s="938"/>
      <c r="J49" s="938"/>
      <c r="K49" s="939">
        <f>H45+K45</f>
        <v>4333.915606407476</v>
      </c>
      <c r="L49" s="938"/>
      <c r="M49" s="938"/>
      <c r="N49" s="938">
        <f>N45/E45</f>
        <v>0.9734869392429862</v>
      </c>
      <c r="O49" s="938"/>
      <c r="P49" s="938"/>
      <c r="Q49" s="938"/>
      <c r="R49" s="26"/>
      <c r="S49" s="26"/>
      <c r="T49" s="1082" t="s">
        <v>19</v>
      </c>
      <c r="U49" s="1082"/>
      <c r="V49" s="1082"/>
      <c r="W49" s="868"/>
      <c r="X49" s="868"/>
      <c r="Y49" s="868"/>
      <c r="Z49" s="868"/>
    </row>
    <row r="50" spans="4:26" ht="15.75">
      <c r="D50" s="26"/>
      <c r="E50" s="26"/>
      <c r="F50" s="26"/>
      <c r="G50" s="940"/>
      <c r="H50" s="940"/>
      <c r="I50" s="940"/>
      <c r="J50" s="940"/>
      <c r="K50" s="26"/>
      <c r="L50" s="26"/>
      <c r="M50" s="26"/>
      <c r="N50" s="26"/>
      <c r="O50" s="26"/>
      <c r="P50" s="26"/>
      <c r="Q50" s="26"/>
      <c r="R50" s="26"/>
      <c r="S50" s="26"/>
      <c r="T50" s="996" t="s">
        <v>83</v>
      </c>
      <c r="U50" s="996"/>
      <c r="V50" s="996"/>
      <c r="W50" s="22"/>
      <c r="X50" s="22"/>
      <c r="Y50" s="22"/>
      <c r="Z50" s="22"/>
    </row>
    <row r="55" spans="3:4" ht="15">
      <c r="C55" s="414">
        <v>48573</v>
      </c>
      <c r="D55" s="414">
        <v>69634</v>
      </c>
    </row>
    <row r="57" spans="2:4" ht="15">
      <c r="B57" s="414" t="s">
        <v>1130</v>
      </c>
      <c r="C57" s="414">
        <v>1400</v>
      </c>
      <c r="D57" s="414">
        <v>1300</v>
      </c>
    </row>
    <row r="58" spans="2:4" ht="15">
      <c r="B58" s="414" t="s">
        <v>1131</v>
      </c>
      <c r="C58" s="414">
        <v>1600</v>
      </c>
      <c r="D58" s="414">
        <v>1500</v>
      </c>
    </row>
    <row r="59" spans="2:4" ht="15">
      <c r="B59" s="414" t="s">
        <v>1132</v>
      </c>
      <c r="C59" s="414">
        <v>2100</v>
      </c>
      <c r="D59" s="414">
        <v>2000</v>
      </c>
    </row>
    <row r="61" spans="3:4" ht="15">
      <c r="C61" s="414">
        <f>C55*C57/100000</f>
        <v>680.022</v>
      </c>
      <c r="D61" s="414">
        <f>D55*D57/100000</f>
        <v>905.242</v>
      </c>
    </row>
    <row r="62" spans="3:4" ht="15">
      <c r="C62" s="414">
        <f>C55*C58*6/100000</f>
        <v>4663.008</v>
      </c>
      <c r="D62" s="414">
        <f>D55*D58*6/100000</f>
        <v>6267.06</v>
      </c>
    </row>
    <row r="63" spans="3:4" ht="15">
      <c r="C63" s="414">
        <f>C55*C59*3/100000</f>
        <v>3060.099</v>
      </c>
      <c r="D63" s="414">
        <f>D55*D59*3/100000</f>
        <v>4178.04</v>
      </c>
    </row>
    <row r="64" spans="3:5" ht="15">
      <c r="C64" s="414">
        <f>SUM(C61:C63)</f>
        <v>8403.129</v>
      </c>
      <c r="D64" s="414">
        <f>SUM(D61:D63)</f>
        <v>11350.342</v>
      </c>
      <c r="E64" s="414">
        <f>SUM(C64:D64)</f>
        <v>19753.471</v>
      </c>
    </row>
  </sheetData>
  <sheetProtection/>
  <mergeCells count="22">
    <mergeCell ref="T50:V50"/>
    <mergeCell ref="T6:T7"/>
    <mergeCell ref="U6:U7"/>
    <mergeCell ref="V6:V7"/>
    <mergeCell ref="A1:V1"/>
    <mergeCell ref="A2:V2"/>
    <mergeCell ref="A3:V3"/>
    <mergeCell ref="A4:Q4"/>
    <mergeCell ref="P5:S5"/>
    <mergeCell ref="A6:A7"/>
    <mergeCell ref="T48:V48"/>
    <mergeCell ref="T49:V49"/>
    <mergeCell ref="H6:J6"/>
    <mergeCell ref="K6:M6"/>
    <mergeCell ref="N6:P6"/>
    <mergeCell ref="Q6:S6"/>
    <mergeCell ref="B6:B7"/>
    <mergeCell ref="C6:C7"/>
    <mergeCell ref="D6:D7"/>
    <mergeCell ref="E6:G6"/>
    <mergeCell ref="A43:B43"/>
    <mergeCell ref="T47:V47"/>
  </mergeCells>
  <printOptions horizontalCentered="1"/>
  <pageMargins left="0.17" right="0.25" top="0.2362204724409449" bottom="0" header="0.31496062992125984" footer="0.19"/>
  <pageSetup fitToHeight="1" fitToWidth="1" horizontalDpi="600" verticalDpi="600" orientation="landscape" paperSize="9" scale="57" r:id="rId1"/>
</worksheet>
</file>

<file path=xl/worksheets/sheet26.xml><?xml version="1.0" encoding="utf-8"?>
<worksheet xmlns="http://schemas.openxmlformats.org/spreadsheetml/2006/main" xmlns:r="http://schemas.openxmlformats.org/officeDocument/2006/relationships">
  <sheetPr>
    <tabColor rgb="FFFF0000"/>
    <pageSetUpPr fitToPage="1"/>
  </sheetPr>
  <dimension ref="A1:AB58"/>
  <sheetViews>
    <sheetView view="pageBreakPreview" zoomScale="70" zoomScaleNormal="80" zoomScaleSheetLayoutView="70" zoomScalePageLayoutView="0" workbookViewId="0" topLeftCell="A25">
      <selection activeCell="C47" sqref="C47:V47"/>
    </sheetView>
  </sheetViews>
  <sheetFormatPr defaultColWidth="9.140625" defaultRowHeight="12.75"/>
  <cols>
    <col min="1" max="1" width="5.57421875" style="414" customWidth="1"/>
    <col min="2" max="2" width="24.00390625" style="414" customWidth="1"/>
    <col min="3" max="3" width="10.28125" style="414" customWidth="1"/>
    <col min="4" max="4" width="8.8515625" style="414" customWidth="1"/>
    <col min="5" max="5" width="9.7109375" style="414" customWidth="1"/>
    <col min="6" max="7" width="10.8515625" style="414" bestFit="1" customWidth="1"/>
    <col min="8" max="8" width="8.421875" style="414" customWidth="1"/>
    <col min="9" max="9" width="9.00390625" style="414" customWidth="1"/>
    <col min="10" max="10" width="10.421875" style="414" bestFit="1" customWidth="1"/>
    <col min="11" max="11" width="10.28125" style="414" customWidth="1"/>
    <col min="12" max="12" width="10.8515625" style="624" bestFit="1" customWidth="1"/>
    <col min="13" max="13" width="10.8515625" style="414" bestFit="1" customWidth="1"/>
    <col min="14" max="14" width="9.8515625" style="414" customWidth="1"/>
    <col min="15" max="15" width="10.28125" style="414" customWidth="1"/>
    <col min="16" max="16" width="10.8515625" style="414" bestFit="1" customWidth="1"/>
    <col min="17" max="17" width="9.140625" style="414" customWidth="1"/>
    <col min="18" max="18" width="11.140625" style="414" bestFit="1" customWidth="1"/>
    <col min="19" max="19" width="12.57421875" style="414" bestFit="1" customWidth="1"/>
    <col min="20" max="20" width="13.421875" style="414" customWidth="1"/>
    <col min="21" max="21" width="8.421875" style="414" customWidth="1"/>
    <col min="22" max="22" width="11.421875" style="414" customWidth="1"/>
    <col min="23" max="23" width="13.57421875" style="414" customWidth="1"/>
    <col min="24" max="28" width="9.140625" style="414" customWidth="1"/>
    <col min="29" max="16384" width="9.140625" style="414" customWidth="1"/>
  </cols>
  <sheetData>
    <row r="1" spans="17:19" ht="15">
      <c r="Q1" s="1103" t="s">
        <v>210</v>
      </c>
      <c r="R1" s="1103"/>
      <c r="S1" s="1103"/>
    </row>
    <row r="3" spans="1:22" ht="15">
      <c r="A3" s="1078" t="s">
        <v>0</v>
      </c>
      <c r="B3" s="1078"/>
      <c r="C3" s="1078"/>
      <c r="D3" s="1078"/>
      <c r="E3" s="1078"/>
      <c r="F3" s="1078"/>
      <c r="G3" s="1078"/>
      <c r="H3" s="1078"/>
      <c r="I3" s="1078"/>
      <c r="J3" s="1078"/>
      <c r="K3" s="1078"/>
      <c r="L3" s="1078"/>
      <c r="M3" s="1078"/>
      <c r="N3" s="1078"/>
      <c r="O3" s="1078"/>
      <c r="P3" s="1078"/>
      <c r="Q3" s="1078"/>
      <c r="R3" s="1078"/>
      <c r="S3" s="1078"/>
      <c r="T3" s="1078"/>
      <c r="U3" s="1078"/>
      <c r="V3" s="1078"/>
    </row>
    <row r="4" spans="1:22" ht="15.75">
      <c r="A4" s="1051" t="s">
        <v>656</v>
      </c>
      <c r="B4" s="1051"/>
      <c r="C4" s="1051"/>
      <c r="D4" s="1051"/>
      <c r="E4" s="1051"/>
      <c r="F4" s="1051"/>
      <c r="G4" s="1051"/>
      <c r="H4" s="1051"/>
      <c r="I4" s="1051"/>
      <c r="J4" s="1051"/>
      <c r="K4" s="1051"/>
      <c r="L4" s="1051"/>
      <c r="M4" s="1051"/>
      <c r="N4" s="1051"/>
      <c r="O4" s="1051"/>
      <c r="P4" s="1051"/>
      <c r="Q4" s="1051"/>
      <c r="R4" s="1051"/>
      <c r="S4" s="1051"/>
      <c r="T4" s="1051"/>
      <c r="U4" s="1051"/>
      <c r="V4" s="1051"/>
    </row>
    <row r="5" spans="1:17" ht="15.75">
      <c r="A5" s="1069" t="s">
        <v>1109</v>
      </c>
      <c r="B5" s="1069"/>
      <c r="C5" s="1069"/>
      <c r="D5" s="1069"/>
      <c r="E5" s="1069"/>
      <c r="F5" s="1069"/>
      <c r="G5" s="1069"/>
      <c r="H5" s="1069"/>
      <c r="I5" s="1069"/>
      <c r="J5" s="1069"/>
      <c r="K5" s="1069"/>
      <c r="L5" s="1069"/>
      <c r="M5" s="1069"/>
      <c r="N5" s="1069"/>
      <c r="O5" s="1069"/>
      <c r="P5" s="1069"/>
      <c r="Q5" s="1069"/>
    </row>
    <row r="6" spans="1:21" ht="15.75">
      <c r="A6" s="76"/>
      <c r="B6" s="76"/>
      <c r="C6" s="107"/>
      <c r="D6" s="76"/>
      <c r="E6" s="76"/>
      <c r="F6" s="76"/>
      <c r="G6" s="76"/>
      <c r="H6" s="76"/>
      <c r="I6" s="76"/>
      <c r="J6" s="76"/>
      <c r="K6" s="76"/>
      <c r="L6" s="625"/>
      <c r="M6" s="76"/>
      <c r="N6" s="76"/>
      <c r="O6" s="76"/>
      <c r="P6" s="76"/>
      <c r="Q6" s="76"/>
      <c r="U6" s="76"/>
    </row>
    <row r="7" spans="1:22" ht="15.75">
      <c r="A7" s="998" t="s">
        <v>450</v>
      </c>
      <c r="B7" s="998"/>
      <c r="C7" s="998"/>
      <c r="D7" s="998"/>
      <c r="E7" s="998"/>
      <c r="F7" s="998"/>
      <c r="G7" s="998"/>
      <c r="H7" s="998"/>
      <c r="I7" s="998"/>
      <c r="J7" s="998"/>
      <c r="K7" s="998"/>
      <c r="L7" s="998"/>
      <c r="M7" s="998"/>
      <c r="N7" s="998"/>
      <c r="O7" s="998"/>
      <c r="P7" s="998"/>
      <c r="Q7" s="998"/>
      <c r="R7" s="998"/>
      <c r="S7" s="998"/>
      <c r="T7" s="998"/>
      <c r="U7" s="998"/>
      <c r="V7" s="998"/>
    </row>
    <row r="8" spans="1:21" ht="15.75">
      <c r="A8" s="28"/>
      <c r="B8" s="22"/>
      <c r="C8" s="22"/>
      <c r="D8" s="22"/>
      <c r="E8" s="22"/>
      <c r="F8" s="22"/>
      <c r="G8" s="22"/>
      <c r="H8" s="22"/>
      <c r="I8" s="22"/>
      <c r="J8" s="22"/>
      <c r="K8" s="22"/>
      <c r="L8" s="261"/>
      <c r="M8" s="22"/>
      <c r="N8" s="22"/>
      <c r="O8" s="22"/>
      <c r="P8" s="1142" t="s">
        <v>229</v>
      </c>
      <c r="Q8" s="1142"/>
      <c r="R8" s="1142"/>
      <c r="S8" s="1142"/>
      <c r="U8" s="22"/>
    </row>
    <row r="9" spans="16:19" ht="15">
      <c r="P9" s="1133" t="s">
        <v>828</v>
      </c>
      <c r="Q9" s="1133"/>
      <c r="R9" s="1133"/>
      <c r="S9" s="1133"/>
    </row>
    <row r="10" spans="1:22" ht="40.5" customHeight="1">
      <c r="A10" s="1071" t="s">
        <v>917</v>
      </c>
      <c r="B10" s="1071" t="s">
        <v>208</v>
      </c>
      <c r="C10" s="1071" t="s">
        <v>383</v>
      </c>
      <c r="D10" s="1071" t="s">
        <v>493</v>
      </c>
      <c r="E10" s="1073" t="s">
        <v>683</v>
      </c>
      <c r="F10" s="1073"/>
      <c r="G10" s="1073"/>
      <c r="H10" s="1064" t="s">
        <v>682</v>
      </c>
      <c r="I10" s="1116"/>
      <c r="J10" s="1065"/>
      <c r="K10" s="1125" t="s">
        <v>385</v>
      </c>
      <c r="L10" s="1126"/>
      <c r="M10" s="1127"/>
      <c r="N10" s="1074" t="s">
        <v>158</v>
      </c>
      <c r="O10" s="1076"/>
      <c r="P10" s="1101"/>
      <c r="Q10" s="1077" t="s">
        <v>834</v>
      </c>
      <c r="R10" s="1077"/>
      <c r="S10" s="1077"/>
      <c r="T10" s="1071" t="s">
        <v>258</v>
      </c>
      <c r="U10" s="1071" t="s">
        <v>439</v>
      </c>
      <c r="V10" s="1071" t="s">
        <v>386</v>
      </c>
    </row>
    <row r="11" spans="1:22" ht="93.75" customHeight="1">
      <c r="A11" s="1141"/>
      <c r="B11" s="1072"/>
      <c r="C11" s="1072"/>
      <c r="D11" s="1072"/>
      <c r="E11" s="418" t="s">
        <v>181</v>
      </c>
      <c r="F11" s="418" t="s">
        <v>209</v>
      </c>
      <c r="G11" s="418" t="s">
        <v>18</v>
      </c>
      <c r="H11" s="418" t="s">
        <v>181</v>
      </c>
      <c r="I11" s="418" t="s">
        <v>209</v>
      </c>
      <c r="J11" s="418" t="s">
        <v>18</v>
      </c>
      <c r="K11" s="418" t="s">
        <v>181</v>
      </c>
      <c r="L11" s="636" t="s">
        <v>209</v>
      </c>
      <c r="M11" s="418" t="s">
        <v>18</v>
      </c>
      <c r="N11" s="418" t="s">
        <v>181</v>
      </c>
      <c r="O11" s="418" t="s">
        <v>209</v>
      </c>
      <c r="P11" s="418" t="s">
        <v>18</v>
      </c>
      <c r="Q11" s="418" t="s">
        <v>240</v>
      </c>
      <c r="R11" s="418" t="s">
        <v>220</v>
      </c>
      <c r="S11" s="418" t="s">
        <v>221</v>
      </c>
      <c r="T11" s="1072"/>
      <c r="U11" s="1072"/>
      <c r="V11" s="1072"/>
    </row>
    <row r="12" spans="1:22" s="428" customFormat="1" ht="14.25">
      <c r="A12" s="637">
        <v>1</v>
      </c>
      <c r="B12" s="638">
        <v>2</v>
      </c>
      <c r="C12" s="442">
        <v>3</v>
      </c>
      <c r="D12" s="637">
        <v>4</v>
      </c>
      <c r="E12" s="638">
        <v>5</v>
      </c>
      <c r="F12" s="442">
        <v>6</v>
      </c>
      <c r="G12" s="637">
        <v>7</v>
      </c>
      <c r="H12" s="638">
        <v>8</v>
      </c>
      <c r="I12" s="442">
        <v>9</v>
      </c>
      <c r="J12" s="637">
        <v>10</v>
      </c>
      <c r="K12" s="638">
        <v>11</v>
      </c>
      <c r="L12" s="639">
        <v>12</v>
      </c>
      <c r="M12" s="637">
        <v>13</v>
      </c>
      <c r="N12" s="638">
        <v>14</v>
      </c>
      <c r="O12" s="442">
        <v>15</v>
      </c>
      <c r="P12" s="637">
        <v>16</v>
      </c>
      <c r="Q12" s="638">
        <v>17</v>
      </c>
      <c r="R12" s="442">
        <v>18</v>
      </c>
      <c r="S12" s="637">
        <v>19</v>
      </c>
      <c r="T12" s="638">
        <v>20</v>
      </c>
      <c r="U12" s="637">
        <v>21</v>
      </c>
      <c r="V12" s="638">
        <v>22</v>
      </c>
    </row>
    <row r="13" spans="1:28" ht="15.75">
      <c r="A13" s="418">
        <v>1</v>
      </c>
      <c r="B13" s="423" t="s">
        <v>866</v>
      </c>
      <c r="C13" s="484">
        <v>1038</v>
      </c>
      <c r="D13" s="484">
        <v>1038</v>
      </c>
      <c r="E13" s="565">
        <v>62.28</v>
      </c>
      <c r="F13" s="570">
        <v>169.864</v>
      </c>
      <c r="G13" s="570">
        <f>SUM(E13:F13)</f>
        <v>232.144</v>
      </c>
      <c r="H13" s="565">
        <v>1.9385512000000018</v>
      </c>
      <c r="I13" s="565">
        <v>5.51893274</v>
      </c>
      <c r="J13" s="565">
        <f>SUM(H13:I13)</f>
        <v>7.457483940000002</v>
      </c>
      <c r="K13" s="565">
        <v>60.69963254399999</v>
      </c>
      <c r="L13" s="640">
        <v>194.04662612799999</v>
      </c>
      <c r="M13" s="640">
        <f>SUM(K13:L13)</f>
        <v>254.74625867199998</v>
      </c>
      <c r="N13" s="565">
        <v>61.428000000000004</v>
      </c>
      <c r="O13" s="570">
        <v>151.07022</v>
      </c>
      <c r="P13" s="570">
        <f>SUM(N13:O13)</f>
        <v>212.49822</v>
      </c>
      <c r="Q13" s="565">
        <f>H13+K13-N13</f>
        <v>1.210183743999984</v>
      </c>
      <c r="R13" s="570">
        <f>I13+L13-O13</f>
        <v>48.495338867999976</v>
      </c>
      <c r="S13" s="570">
        <f>SUM(Q13:R13)</f>
        <v>49.70552261199996</v>
      </c>
      <c r="T13" s="429" t="s">
        <v>915</v>
      </c>
      <c r="U13" s="484">
        <v>1038</v>
      </c>
      <c r="V13" s="479">
        <v>1038</v>
      </c>
      <c r="W13" s="562">
        <f>H13+K13</f>
        <v>62.63818374399999</v>
      </c>
      <c r="X13" s="562">
        <f>N13</f>
        <v>61.428000000000004</v>
      </c>
      <c r="Y13" s="414">
        <f>X13/W13*100</f>
        <v>98.0679775950306</v>
      </c>
      <c r="Z13" s="562">
        <f>I13+L13</f>
        <v>199.56555886799998</v>
      </c>
      <c r="AA13" s="562">
        <f>O13</f>
        <v>151.07022</v>
      </c>
      <c r="AB13" s="414">
        <f>Z13*Y13%</f>
        <v>195.7099075580678</v>
      </c>
    </row>
    <row r="14" spans="1:28" ht="15.75">
      <c r="A14" s="418">
        <v>2</v>
      </c>
      <c r="B14" s="423" t="s">
        <v>867</v>
      </c>
      <c r="C14" s="484">
        <v>1555</v>
      </c>
      <c r="D14" s="484">
        <v>1555</v>
      </c>
      <c r="E14" s="565">
        <v>93.3</v>
      </c>
      <c r="F14" s="570">
        <v>254.47500000000002</v>
      </c>
      <c r="G14" s="570">
        <f aca="true" t="shared" si="0" ref="G14:G46">SUM(E14:F14)</f>
        <v>347.77500000000003</v>
      </c>
      <c r="H14" s="565">
        <v>3.101681920000003</v>
      </c>
      <c r="I14" s="565">
        <v>8.830292384</v>
      </c>
      <c r="J14" s="565">
        <f aca="true" t="shared" si="1" ref="J14:J46">SUM(H14:I14)</f>
        <v>11.931974304000002</v>
      </c>
      <c r="K14" s="565">
        <v>90.93249383999999</v>
      </c>
      <c r="L14" s="640">
        <v>290.703466368</v>
      </c>
      <c r="M14" s="640">
        <f aca="true" t="shared" si="2" ref="M14:M46">SUM(K14:L14)</f>
        <v>381.63596020800003</v>
      </c>
      <c r="N14" s="565">
        <v>90.32000000000001</v>
      </c>
      <c r="O14" s="570">
        <v>227.74532</v>
      </c>
      <c r="P14" s="570">
        <f aca="true" t="shared" si="3" ref="P14:P46">SUM(N14:O14)</f>
        <v>318.06532</v>
      </c>
      <c r="Q14" s="565">
        <f aca="true" t="shared" si="4" ref="Q14:Q46">H14+K14-N14</f>
        <v>3.714175759999989</v>
      </c>
      <c r="R14" s="570">
        <f aca="true" t="shared" si="5" ref="R14:R46">I14+L14-O14</f>
        <v>71.78843875200005</v>
      </c>
      <c r="S14" s="570">
        <f aca="true" t="shared" si="6" ref="S14:S46">SUM(Q14:R14)</f>
        <v>75.50261451200004</v>
      </c>
      <c r="T14" s="429" t="s">
        <v>915</v>
      </c>
      <c r="U14" s="484">
        <v>1555</v>
      </c>
      <c r="V14" s="479">
        <v>1555</v>
      </c>
      <c r="W14" s="562">
        <f aca="true" t="shared" si="7" ref="W14:W46">H14+K14</f>
        <v>94.03417576</v>
      </c>
      <c r="X14" s="562">
        <f aca="true" t="shared" si="8" ref="X14:X46">N14</f>
        <v>90.32000000000001</v>
      </c>
      <c r="Y14" s="414">
        <f aca="true" t="shared" si="9" ref="Y14:Y46">X14/W14*100</f>
        <v>96.05018523320761</v>
      </c>
      <c r="Z14" s="562">
        <f aca="true" t="shared" si="10" ref="Z14:Z46">I14+L14</f>
        <v>299.53375875200004</v>
      </c>
      <c r="AA14" s="562">
        <f aca="true" t="shared" si="11" ref="AA14:AA46">O14</f>
        <v>227.74532</v>
      </c>
      <c r="AB14" s="414">
        <f aca="true" t="shared" si="12" ref="AB14:AB46">Z14*Y14%</f>
        <v>287.7027301172853</v>
      </c>
    </row>
    <row r="15" spans="1:28" ht="15.75">
      <c r="A15" s="418">
        <v>3</v>
      </c>
      <c r="B15" s="423" t="s">
        <v>868</v>
      </c>
      <c r="C15" s="484">
        <v>2743</v>
      </c>
      <c r="D15" s="484">
        <v>2743</v>
      </c>
      <c r="E15" s="565">
        <v>164.58</v>
      </c>
      <c r="F15" s="570">
        <v>459.259</v>
      </c>
      <c r="G15" s="570">
        <f t="shared" si="0"/>
        <v>623.839</v>
      </c>
      <c r="H15" s="565">
        <v>1.7446960800000018</v>
      </c>
      <c r="I15" s="565">
        <v>4.967039466000001</v>
      </c>
      <c r="J15" s="565">
        <f t="shared" si="1"/>
        <v>6.7117355460000026</v>
      </c>
      <c r="K15" s="565">
        <v>160.40374958399997</v>
      </c>
      <c r="L15" s="640">
        <v>525.014486752</v>
      </c>
      <c r="M15" s="640">
        <f t="shared" si="2"/>
        <v>685.4182363360001</v>
      </c>
      <c r="N15" s="565">
        <v>159.368</v>
      </c>
      <c r="O15" s="570">
        <v>449.36464</v>
      </c>
      <c r="P15" s="570">
        <f t="shared" si="3"/>
        <v>608.73264</v>
      </c>
      <c r="Q15" s="565">
        <f t="shared" si="4"/>
        <v>2.780445663999984</v>
      </c>
      <c r="R15" s="570">
        <f t="shared" si="5"/>
        <v>80.61688621799999</v>
      </c>
      <c r="S15" s="570">
        <f t="shared" si="6"/>
        <v>83.39733188199997</v>
      </c>
      <c r="T15" s="429" t="s">
        <v>915</v>
      </c>
      <c r="U15" s="484">
        <v>2743</v>
      </c>
      <c r="V15" s="479">
        <v>2743</v>
      </c>
      <c r="W15" s="562">
        <f t="shared" si="7"/>
        <v>162.14844566399998</v>
      </c>
      <c r="X15" s="562">
        <f t="shared" si="8"/>
        <v>159.368</v>
      </c>
      <c r="Y15" s="414">
        <f t="shared" si="9"/>
        <v>98.28524679801029</v>
      </c>
      <c r="Z15" s="562">
        <f t="shared" si="10"/>
        <v>529.981526218</v>
      </c>
      <c r="AA15" s="562">
        <f t="shared" si="11"/>
        <v>449.36464</v>
      </c>
      <c r="AB15" s="414">
        <f t="shared" si="12"/>
        <v>520.893651027223</v>
      </c>
    </row>
    <row r="16" spans="1:28" ht="15.75">
      <c r="A16" s="418">
        <v>4</v>
      </c>
      <c r="B16" s="423" t="s">
        <v>869</v>
      </c>
      <c r="C16" s="484">
        <v>2818</v>
      </c>
      <c r="D16" s="484">
        <v>2818</v>
      </c>
      <c r="E16" s="565">
        <v>169.08</v>
      </c>
      <c r="F16" s="570">
        <v>471.334</v>
      </c>
      <c r="G16" s="570">
        <f t="shared" si="0"/>
        <v>640.414</v>
      </c>
      <c r="H16" s="565">
        <v>2.239026636000002</v>
      </c>
      <c r="I16" s="565">
        <v>6.3743673147</v>
      </c>
      <c r="J16" s="565">
        <f t="shared" si="1"/>
        <v>8.6133939507</v>
      </c>
      <c r="K16" s="565">
        <v>164.78956118399998</v>
      </c>
      <c r="L16" s="640">
        <v>538.801404832</v>
      </c>
      <c r="M16" s="640">
        <f t="shared" si="2"/>
        <v>703.590966016</v>
      </c>
      <c r="N16" s="565">
        <v>162.252</v>
      </c>
      <c r="O16" s="570">
        <v>444.34794</v>
      </c>
      <c r="P16" s="570">
        <f t="shared" si="3"/>
        <v>606.5999400000001</v>
      </c>
      <c r="Q16" s="565">
        <f t="shared" si="4"/>
        <v>4.776587819999975</v>
      </c>
      <c r="R16" s="570">
        <f t="shared" si="5"/>
        <v>100.82783214669996</v>
      </c>
      <c r="S16" s="570">
        <f t="shared" si="6"/>
        <v>105.60441996669994</v>
      </c>
      <c r="T16" s="429" t="s">
        <v>915</v>
      </c>
      <c r="U16" s="484">
        <v>2818</v>
      </c>
      <c r="V16" s="479">
        <v>2818</v>
      </c>
      <c r="W16" s="562">
        <f t="shared" si="7"/>
        <v>167.02858781999998</v>
      </c>
      <c r="X16" s="562">
        <f t="shared" si="8"/>
        <v>162.252</v>
      </c>
      <c r="Y16" s="414">
        <f t="shared" si="9"/>
        <v>97.14025731622212</v>
      </c>
      <c r="Z16" s="562">
        <f t="shared" si="10"/>
        <v>545.1757721467</v>
      </c>
      <c r="AA16" s="562">
        <f t="shared" si="11"/>
        <v>444.34794</v>
      </c>
      <c r="AB16" s="414">
        <f t="shared" si="12"/>
        <v>529.5851478890052</v>
      </c>
    </row>
    <row r="17" spans="1:28" ht="15.75">
      <c r="A17" s="418">
        <v>5</v>
      </c>
      <c r="B17" s="423" t="s">
        <v>870</v>
      </c>
      <c r="C17" s="484">
        <v>2960</v>
      </c>
      <c r="D17" s="484">
        <v>2895</v>
      </c>
      <c r="E17" s="565">
        <v>177.6</v>
      </c>
      <c r="F17" s="570">
        <v>495.59999999999997</v>
      </c>
      <c r="G17" s="570">
        <f t="shared" si="0"/>
        <v>673.1999999999999</v>
      </c>
      <c r="H17" s="565">
        <v>2.306875928000002</v>
      </c>
      <c r="I17" s="565">
        <v>6.5675299606</v>
      </c>
      <c r="J17" s="565">
        <f t="shared" si="1"/>
        <v>8.874405888600002</v>
      </c>
      <c r="K17" s="565">
        <v>173.09336448</v>
      </c>
      <c r="L17" s="640">
        <v>566.559004416</v>
      </c>
      <c r="M17" s="640">
        <f t="shared" si="2"/>
        <v>739.652368896</v>
      </c>
      <c r="N17" s="565">
        <v>172.25151999999997</v>
      </c>
      <c r="O17" s="570">
        <v>452.95730000000003</v>
      </c>
      <c r="P17" s="570">
        <f t="shared" si="3"/>
        <v>625.2088200000001</v>
      </c>
      <c r="Q17" s="565">
        <f t="shared" si="4"/>
        <v>3.148720408000031</v>
      </c>
      <c r="R17" s="570">
        <f t="shared" si="5"/>
        <v>120.1692343766</v>
      </c>
      <c r="S17" s="570">
        <f t="shared" si="6"/>
        <v>123.31795478460003</v>
      </c>
      <c r="T17" s="429" t="s">
        <v>915</v>
      </c>
      <c r="U17" s="484">
        <v>2895</v>
      </c>
      <c r="V17" s="479">
        <v>2895</v>
      </c>
      <c r="W17" s="562">
        <f t="shared" si="7"/>
        <v>175.400240408</v>
      </c>
      <c r="X17" s="562">
        <f t="shared" si="8"/>
        <v>172.25151999999997</v>
      </c>
      <c r="Y17" s="414">
        <f t="shared" si="9"/>
        <v>98.20483689151408</v>
      </c>
      <c r="Z17" s="562">
        <f t="shared" si="10"/>
        <v>573.1265343766</v>
      </c>
      <c r="AA17" s="562">
        <f t="shared" si="11"/>
        <v>452.95730000000003</v>
      </c>
      <c r="AB17" s="414">
        <f t="shared" si="12"/>
        <v>562.8379782665274</v>
      </c>
    </row>
    <row r="18" spans="1:28" ht="15.75">
      <c r="A18" s="418">
        <v>6</v>
      </c>
      <c r="B18" s="423" t="s">
        <v>871</v>
      </c>
      <c r="C18" s="484">
        <v>1221</v>
      </c>
      <c r="D18" s="484">
        <v>1367</v>
      </c>
      <c r="E18" s="565">
        <v>73.26</v>
      </c>
      <c r="F18" s="570">
        <v>204.383</v>
      </c>
      <c r="G18" s="570">
        <f t="shared" si="0"/>
        <v>277.64300000000003</v>
      </c>
      <c r="H18" s="565">
        <v>3.0047543600000024</v>
      </c>
      <c r="I18" s="565">
        <v>8.554345747000001</v>
      </c>
      <c r="J18" s="565">
        <f t="shared" si="1"/>
        <v>11.559100107000003</v>
      </c>
      <c r="K18" s="565">
        <v>71.401012848</v>
      </c>
      <c r="L18" s="640">
        <v>233.64431643199995</v>
      </c>
      <c r="M18" s="640">
        <f t="shared" si="2"/>
        <v>305.0453292799999</v>
      </c>
      <c r="N18" s="565">
        <v>74.156</v>
      </c>
      <c r="O18" s="570">
        <v>214.8148</v>
      </c>
      <c r="P18" s="570">
        <f t="shared" si="3"/>
        <v>288.9708</v>
      </c>
      <c r="Q18" s="565">
        <f t="shared" si="4"/>
        <v>0.2497672079999944</v>
      </c>
      <c r="R18" s="570">
        <f t="shared" si="5"/>
        <v>27.383862178999976</v>
      </c>
      <c r="S18" s="570">
        <f t="shared" si="6"/>
        <v>27.63362938699997</v>
      </c>
      <c r="T18" s="429" t="s">
        <v>915</v>
      </c>
      <c r="U18" s="484">
        <v>1367</v>
      </c>
      <c r="V18" s="479">
        <v>1367</v>
      </c>
      <c r="W18" s="562">
        <f t="shared" si="7"/>
        <v>74.405767208</v>
      </c>
      <c r="X18" s="562">
        <f t="shared" si="8"/>
        <v>74.156</v>
      </c>
      <c r="Y18" s="414">
        <f t="shared" si="9"/>
        <v>99.664317407948</v>
      </c>
      <c r="Z18" s="562">
        <f t="shared" si="10"/>
        <v>242.19866217899997</v>
      </c>
      <c r="AA18" s="562">
        <f t="shared" si="11"/>
        <v>214.8148</v>
      </c>
      <c r="AB18" s="414">
        <f t="shared" si="12"/>
        <v>241.38564343188224</v>
      </c>
    </row>
    <row r="19" spans="1:28" ht="15.75">
      <c r="A19" s="418">
        <v>7</v>
      </c>
      <c r="B19" s="423" t="s">
        <v>872</v>
      </c>
      <c r="C19" s="484">
        <v>1350</v>
      </c>
      <c r="D19" s="484">
        <v>1201</v>
      </c>
      <c r="E19" s="565">
        <v>81</v>
      </c>
      <c r="F19" s="570">
        <v>226.46999999999997</v>
      </c>
      <c r="G19" s="570">
        <f t="shared" si="0"/>
        <v>307.46999999999997</v>
      </c>
      <c r="H19" s="565">
        <v>2.7721282160000023</v>
      </c>
      <c r="I19" s="565">
        <v>7.8920738182</v>
      </c>
      <c r="J19" s="565">
        <f t="shared" si="1"/>
        <v>10.664202034200002</v>
      </c>
      <c r="K19" s="565">
        <v>78.9446088</v>
      </c>
      <c r="L19" s="640">
        <v>258.91084761599996</v>
      </c>
      <c r="M19" s="640">
        <f t="shared" si="2"/>
        <v>337.8554564159999</v>
      </c>
      <c r="N19" s="565">
        <v>77.258</v>
      </c>
      <c r="O19" s="570">
        <v>215.94644000000002</v>
      </c>
      <c r="P19" s="570">
        <f t="shared" si="3"/>
        <v>293.20444000000003</v>
      </c>
      <c r="Q19" s="565">
        <f t="shared" si="4"/>
        <v>4.458737016000001</v>
      </c>
      <c r="R19" s="570">
        <f t="shared" si="5"/>
        <v>50.856481434199935</v>
      </c>
      <c r="S19" s="570">
        <f t="shared" si="6"/>
        <v>55.315218450199936</v>
      </c>
      <c r="T19" s="429" t="s">
        <v>915</v>
      </c>
      <c r="U19" s="484">
        <v>1201</v>
      </c>
      <c r="V19" s="479">
        <v>1201</v>
      </c>
      <c r="W19" s="562">
        <f t="shared" si="7"/>
        <v>81.716737016</v>
      </c>
      <c r="X19" s="562">
        <f t="shared" si="8"/>
        <v>77.258</v>
      </c>
      <c r="Y19" s="414">
        <f t="shared" si="9"/>
        <v>94.54366733325759</v>
      </c>
      <c r="Z19" s="562">
        <f t="shared" si="10"/>
        <v>266.80292143419996</v>
      </c>
      <c r="AA19" s="562">
        <f t="shared" si="11"/>
        <v>215.94644000000002</v>
      </c>
      <c r="AB19" s="414">
        <f t="shared" si="12"/>
        <v>252.2452664761626</v>
      </c>
    </row>
    <row r="20" spans="1:28" ht="15.75">
      <c r="A20" s="418">
        <v>8</v>
      </c>
      <c r="B20" s="423" t="s">
        <v>873</v>
      </c>
      <c r="C20" s="484">
        <v>2268</v>
      </c>
      <c r="D20" s="484">
        <v>2029</v>
      </c>
      <c r="E20" s="565">
        <v>136.08</v>
      </c>
      <c r="F20" s="570">
        <v>378.144</v>
      </c>
      <c r="G20" s="570">
        <f t="shared" si="0"/>
        <v>514.224</v>
      </c>
      <c r="H20" s="565">
        <v>3.2955370400000032</v>
      </c>
      <c r="I20" s="565">
        <v>9.382185658000001</v>
      </c>
      <c r="J20" s="565">
        <f t="shared" si="1"/>
        <v>12.677722698000004</v>
      </c>
      <c r="K20" s="565">
        <v>132.708590784</v>
      </c>
      <c r="L20" s="640">
        <v>432.22991184</v>
      </c>
      <c r="M20" s="640">
        <f t="shared" si="2"/>
        <v>564.938502624</v>
      </c>
      <c r="N20" s="565">
        <v>130.68867999999998</v>
      </c>
      <c r="O20" s="570">
        <v>332.07923999999997</v>
      </c>
      <c r="P20" s="570">
        <f t="shared" si="3"/>
        <v>462.76791999999995</v>
      </c>
      <c r="Q20" s="565">
        <f t="shared" si="4"/>
        <v>5.315447824000017</v>
      </c>
      <c r="R20" s="570">
        <f t="shared" si="5"/>
        <v>109.53285749800006</v>
      </c>
      <c r="S20" s="570">
        <f t="shared" si="6"/>
        <v>114.84830532200007</v>
      </c>
      <c r="T20" s="429" t="s">
        <v>915</v>
      </c>
      <c r="U20" s="484">
        <v>2029</v>
      </c>
      <c r="V20" s="479">
        <v>2029</v>
      </c>
      <c r="W20" s="562">
        <f t="shared" si="7"/>
        <v>136.004127824</v>
      </c>
      <c r="X20" s="562">
        <f t="shared" si="8"/>
        <v>130.68867999999998</v>
      </c>
      <c r="Y20" s="414">
        <f t="shared" si="9"/>
        <v>96.09170110566157</v>
      </c>
      <c r="Z20" s="562">
        <f t="shared" si="10"/>
        <v>441.612097498</v>
      </c>
      <c r="AA20" s="562">
        <f t="shared" si="11"/>
        <v>332.07923999999997</v>
      </c>
      <c r="AB20" s="414">
        <f t="shared" si="12"/>
        <v>424.35257677422095</v>
      </c>
    </row>
    <row r="21" spans="1:28" ht="15.75">
      <c r="A21" s="418">
        <v>9</v>
      </c>
      <c r="B21" s="423" t="s">
        <v>874</v>
      </c>
      <c r="C21" s="484">
        <v>1580</v>
      </c>
      <c r="D21" s="484">
        <v>1151</v>
      </c>
      <c r="E21" s="565">
        <v>94.8</v>
      </c>
      <c r="F21" s="570">
        <v>264.56</v>
      </c>
      <c r="G21" s="570">
        <f t="shared" si="0"/>
        <v>359.36</v>
      </c>
      <c r="H21" s="565">
        <v>2.2487193920000017</v>
      </c>
      <c r="I21" s="565">
        <v>6.4019619784</v>
      </c>
      <c r="J21" s="565">
        <f t="shared" si="1"/>
        <v>8.650681370400001</v>
      </c>
      <c r="K21" s="565">
        <v>92.36599104000001</v>
      </c>
      <c r="L21" s="640">
        <v>302.439754016</v>
      </c>
      <c r="M21" s="640">
        <f t="shared" si="2"/>
        <v>394.805745056</v>
      </c>
      <c r="N21" s="565">
        <v>90.417</v>
      </c>
      <c r="O21" s="570">
        <v>201.04082</v>
      </c>
      <c r="P21" s="570">
        <f t="shared" si="3"/>
        <v>291.45781999999997</v>
      </c>
      <c r="Q21" s="565">
        <f t="shared" si="4"/>
        <v>4.197710432000008</v>
      </c>
      <c r="R21" s="570">
        <f t="shared" si="5"/>
        <v>107.80089599439998</v>
      </c>
      <c r="S21" s="570">
        <f t="shared" si="6"/>
        <v>111.99860642639999</v>
      </c>
      <c r="T21" s="429" t="s">
        <v>915</v>
      </c>
      <c r="U21" s="484">
        <v>1151</v>
      </c>
      <c r="V21" s="479">
        <v>1151</v>
      </c>
      <c r="W21" s="562">
        <f t="shared" si="7"/>
        <v>94.61471043200001</v>
      </c>
      <c r="X21" s="562">
        <f t="shared" si="8"/>
        <v>90.417</v>
      </c>
      <c r="Y21" s="414">
        <f t="shared" si="9"/>
        <v>95.56336386505467</v>
      </c>
      <c r="Z21" s="562">
        <f t="shared" si="10"/>
        <v>308.8417159944</v>
      </c>
      <c r="AA21" s="562">
        <f t="shared" si="11"/>
        <v>201.04082</v>
      </c>
      <c r="AB21" s="414">
        <f t="shared" si="12"/>
        <v>295.1395328228072</v>
      </c>
    </row>
    <row r="22" spans="1:28" ht="15.75">
      <c r="A22" s="418">
        <v>10</v>
      </c>
      <c r="B22" s="423" t="s">
        <v>875</v>
      </c>
      <c r="C22" s="484">
        <v>2186</v>
      </c>
      <c r="D22" s="484">
        <v>2325</v>
      </c>
      <c r="E22" s="565">
        <v>131.16</v>
      </c>
      <c r="F22" s="570">
        <v>366.358</v>
      </c>
      <c r="G22" s="570">
        <f t="shared" si="0"/>
        <v>497.51800000000003</v>
      </c>
      <c r="H22" s="565">
        <v>2.239026636000002</v>
      </c>
      <c r="I22" s="565">
        <v>6.3743673147</v>
      </c>
      <c r="J22" s="565">
        <f t="shared" si="1"/>
        <v>8.6133939507</v>
      </c>
      <c r="K22" s="565">
        <v>127.79244076799998</v>
      </c>
      <c r="L22" s="640">
        <v>418.824722656</v>
      </c>
      <c r="M22" s="640">
        <f t="shared" si="2"/>
        <v>546.617163424</v>
      </c>
      <c r="N22" s="565">
        <v>129.3405</v>
      </c>
      <c r="O22" s="570">
        <v>338.43337999999994</v>
      </c>
      <c r="P22" s="570">
        <f t="shared" si="3"/>
        <v>467.77387999999996</v>
      </c>
      <c r="Q22" s="565">
        <f t="shared" si="4"/>
        <v>0.6909674039999913</v>
      </c>
      <c r="R22" s="570">
        <f t="shared" si="5"/>
        <v>86.76570997070007</v>
      </c>
      <c r="S22" s="570">
        <f t="shared" si="6"/>
        <v>87.45667737470006</v>
      </c>
      <c r="T22" s="429" t="s">
        <v>915</v>
      </c>
      <c r="U22" s="484">
        <v>2325</v>
      </c>
      <c r="V22" s="479">
        <v>2325</v>
      </c>
      <c r="W22" s="562">
        <f t="shared" si="7"/>
        <v>130.03146740399998</v>
      </c>
      <c r="X22" s="562">
        <f t="shared" si="8"/>
        <v>129.3405</v>
      </c>
      <c r="Y22" s="414">
        <f t="shared" si="9"/>
        <v>99.46861523768459</v>
      </c>
      <c r="Z22" s="562">
        <f t="shared" si="10"/>
        <v>425.1990899707</v>
      </c>
      <c r="AA22" s="562">
        <f t="shared" si="11"/>
        <v>338.43337999999994</v>
      </c>
      <c r="AB22" s="414">
        <f t="shared" si="12"/>
        <v>422.93964679709194</v>
      </c>
    </row>
    <row r="23" spans="1:28" ht="15.75">
      <c r="A23" s="418">
        <v>11</v>
      </c>
      <c r="B23" s="423" t="s">
        <v>876</v>
      </c>
      <c r="C23" s="484">
        <v>1875</v>
      </c>
      <c r="D23" s="484">
        <v>1875</v>
      </c>
      <c r="E23" s="565">
        <v>112.5</v>
      </c>
      <c r="F23" s="570">
        <v>314.235</v>
      </c>
      <c r="G23" s="570">
        <f t="shared" si="0"/>
        <v>426.735</v>
      </c>
      <c r="H23" s="565">
        <v>3.033832628000003</v>
      </c>
      <c r="I23" s="565">
        <v>8.6371297381</v>
      </c>
      <c r="J23" s="565">
        <f t="shared" si="1"/>
        <v>11.670962366100003</v>
      </c>
      <c r="K23" s="565">
        <v>109.61153999999999</v>
      </c>
      <c r="L23" s="640">
        <v>359.237046528</v>
      </c>
      <c r="M23" s="640">
        <f t="shared" si="2"/>
        <v>468.848586528</v>
      </c>
      <c r="N23" s="565">
        <v>109.93656</v>
      </c>
      <c r="O23" s="570">
        <v>266.63278</v>
      </c>
      <c r="P23" s="570">
        <f t="shared" si="3"/>
        <v>376.56934</v>
      </c>
      <c r="Q23" s="565">
        <f t="shared" si="4"/>
        <v>2.70881262799999</v>
      </c>
      <c r="R23" s="570">
        <f t="shared" si="5"/>
        <v>101.24139626609997</v>
      </c>
      <c r="S23" s="570">
        <f t="shared" si="6"/>
        <v>103.95020889409996</v>
      </c>
      <c r="T23" s="429" t="s">
        <v>915</v>
      </c>
      <c r="U23" s="484">
        <v>1875</v>
      </c>
      <c r="V23" s="479">
        <v>1875</v>
      </c>
      <c r="W23" s="562">
        <f t="shared" si="7"/>
        <v>112.64537262799999</v>
      </c>
      <c r="X23" s="562">
        <f t="shared" si="8"/>
        <v>109.93656</v>
      </c>
      <c r="Y23" s="414">
        <f t="shared" si="9"/>
        <v>97.59527394263627</v>
      </c>
      <c r="Z23" s="562">
        <f t="shared" si="10"/>
        <v>367.8741762661</v>
      </c>
      <c r="AA23" s="562">
        <f t="shared" si="11"/>
        <v>266.63278</v>
      </c>
      <c r="AB23" s="414">
        <f t="shared" si="12"/>
        <v>359.0278100911169</v>
      </c>
    </row>
    <row r="24" spans="1:28" s="554" customFormat="1" ht="15.75">
      <c r="A24" s="424">
        <v>12</v>
      </c>
      <c r="B24" s="425" t="s">
        <v>877</v>
      </c>
      <c r="C24" s="641">
        <v>3088</v>
      </c>
      <c r="D24" s="641">
        <v>4467</v>
      </c>
      <c r="E24" s="631">
        <v>185.28</v>
      </c>
      <c r="F24" s="632">
        <v>516.664</v>
      </c>
      <c r="G24" s="570">
        <f t="shared" si="0"/>
        <v>701.944</v>
      </c>
      <c r="H24" s="631">
        <v>4.183393489600004</v>
      </c>
      <c r="I24" s="631">
        <v>11.909856852919999</v>
      </c>
      <c r="J24" s="565">
        <f t="shared" si="1"/>
        <v>16.09325034252</v>
      </c>
      <c r="K24" s="631">
        <v>180.522898944</v>
      </c>
      <c r="L24" s="642">
        <v>590.6259940479999</v>
      </c>
      <c r="M24" s="640">
        <f t="shared" si="2"/>
        <v>771.1488929919999</v>
      </c>
      <c r="N24" s="631">
        <v>180.753</v>
      </c>
      <c r="O24" s="632">
        <v>559.87064</v>
      </c>
      <c r="P24" s="570">
        <f t="shared" si="3"/>
        <v>740.62364</v>
      </c>
      <c r="Q24" s="631">
        <f t="shared" si="4"/>
        <v>3.953292433600012</v>
      </c>
      <c r="R24" s="632">
        <f t="shared" si="5"/>
        <v>42.66521090091999</v>
      </c>
      <c r="S24" s="570">
        <f t="shared" si="6"/>
        <v>46.61850333452</v>
      </c>
      <c r="T24" s="437" t="s">
        <v>915</v>
      </c>
      <c r="U24" s="641">
        <v>4467</v>
      </c>
      <c r="V24" s="643">
        <v>4467</v>
      </c>
      <c r="W24" s="562">
        <f t="shared" si="7"/>
        <v>184.7062924336</v>
      </c>
      <c r="X24" s="562">
        <f t="shared" si="8"/>
        <v>180.753</v>
      </c>
      <c r="Y24" s="414">
        <f t="shared" si="9"/>
        <v>97.85968719229142</v>
      </c>
      <c r="Z24" s="562">
        <f t="shared" si="10"/>
        <v>602.53585090092</v>
      </c>
      <c r="AA24" s="562">
        <f t="shared" si="11"/>
        <v>559.87064</v>
      </c>
      <c r="AB24" s="414">
        <f t="shared" si="12"/>
        <v>589.6396989130517</v>
      </c>
    </row>
    <row r="25" spans="1:28" s="554" customFormat="1" ht="15.75">
      <c r="A25" s="424">
        <v>13</v>
      </c>
      <c r="B25" s="425" t="s">
        <v>878</v>
      </c>
      <c r="C25" s="641">
        <v>2778</v>
      </c>
      <c r="D25" s="641">
        <v>2762</v>
      </c>
      <c r="E25" s="631">
        <v>166.68</v>
      </c>
      <c r="F25" s="632">
        <v>464.73400000000004</v>
      </c>
      <c r="G25" s="570">
        <f t="shared" si="0"/>
        <v>631.414</v>
      </c>
      <c r="H25" s="631">
        <v>3.7501272964000036</v>
      </c>
      <c r="I25" s="631">
        <v>10.676375385530001</v>
      </c>
      <c r="J25" s="565">
        <f t="shared" si="1"/>
        <v>14.426502681930005</v>
      </c>
      <c r="K25" s="631">
        <v>162.40045766400002</v>
      </c>
      <c r="L25" s="642">
        <v>531.2598498880001</v>
      </c>
      <c r="M25" s="640">
        <f t="shared" si="2"/>
        <v>693.6603075520001</v>
      </c>
      <c r="N25" s="631">
        <v>162.04716</v>
      </c>
      <c r="O25" s="632">
        <v>439.229</v>
      </c>
      <c r="P25" s="570">
        <f t="shared" si="3"/>
        <v>601.27616</v>
      </c>
      <c r="Q25" s="631">
        <f t="shared" si="4"/>
        <v>4.1034249604000195</v>
      </c>
      <c r="R25" s="632">
        <f t="shared" si="5"/>
        <v>102.70722527353013</v>
      </c>
      <c r="S25" s="570">
        <f t="shared" si="6"/>
        <v>106.81065023393015</v>
      </c>
      <c r="T25" s="437" t="s">
        <v>915</v>
      </c>
      <c r="U25" s="641">
        <v>2762</v>
      </c>
      <c r="V25" s="643">
        <v>2762</v>
      </c>
      <c r="W25" s="562">
        <f t="shared" si="7"/>
        <v>166.1505849604</v>
      </c>
      <c r="X25" s="562">
        <f t="shared" si="8"/>
        <v>162.04716</v>
      </c>
      <c r="Y25" s="414">
        <f t="shared" si="9"/>
        <v>97.53029761443331</v>
      </c>
      <c r="Z25" s="562">
        <f t="shared" si="10"/>
        <v>541.9362252735301</v>
      </c>
      <c r="AA25" s="562">
        <f t="shared" si="11"/>
        <v>439.229</v>
      </c>
      <c r="AB25" s="414">
        <f t="shared" si="12"/>
        <v>528.5520133896996</v>
      </c>
    </row>
    <row r="26" spans="1:28" s="554" customFormat="1" ht="15.75">
      <c r="A26" s="424">
        <v>14</v>
      </c>
      <c r="B26" s="425" t="s">
        <v>879</v>
      </c>
      <c r="C26" s="641">
        <v>1299</v>
      </c>
      <c r="D26" s="641">
        <v>1375</v>
      </c>
      <c r="E26" s="631">
        <v>77.94</v>
      </c>
      <c r="F26" s="632">
        <v>216.95700000000002</v>
      </c>
      <c r="G26" s="570">
        <f t="shared" si="0"/>
        <v>294.89700000000005</v>
      </c>
      <c r="H26" s="631">
        <v>4.6622156360000035</v>
      </c>
      <c r="I26" s="631">
        <v>13.2730332397</v>
      </c>
      <c r="J26" s="565">
        <f t="shared" si="1"/>
        <v>17.935248875700005</v>
      </c>
      <c r="K26" s="631">
        <v>75.93887491200002</v>
      </c>
      <c r="L26" s="642">
        <v>248.00156443200007</v>
      </c>
      <c r="M26" s="640">
        <f t="shared" si="2"/>
        <v>323.9404393440001</v>
      </c>
      <c r="N26" s="631">
        <v>78.34800000000001</v>
      </c>
      <c r="O26" s="632">
        <v>217.28622</v>
      </c>
      <c r="P26" s="570">
        <f t="shared" si="3"/>
        <v>295.63422</v>
      </c>
      <c r="Q26" s="631">
        <f t="shared" si="4"/>
        <v>2.253090548000003</v>
      </c>
      <c r="R26" s="632">
        <f t="shared" si="5"/>
        <v>43.98837767170008</v>
      </c>
      <c r="S26" s="570">
        <f t="shared" si="6"/>
        <v>46.24146821970008</v>
      </c>
      <c r="T26" s="437" t="s">
        <v>915</v>
      </c>
      <c r="U26" s="641">
        <v>1375</v>
      </c>
      <c r="V26" s="643">
        <v>1375</v>
      </c>
      <c r="W26" s="562">
        <f t="shared" si="7"/>
        <v>80.60109054800002</v>
      </c>
      <c r="X26" s="562">
        <f t="shared" si="8"/>
        <v>78.34800000000001</v>
      </c>
      <c r="Y26" s="414">
        <f t="shared" si="9"/>
        <v>97.20464012002637</v>
      </c>
      <c r="Z26" s="562">
        <f t="shared" si="10"/>
        <v>261.27459767170006</v>
      </c>
      <c r="AA26" s="562">
        <f t="shared" si="11"/>
        <v>217.28622</v>
      </c>
      <c r="AB26" s="414">
        <f t="shared" si="12"/>
        <v>253.97103239182283</v>
      </c>
    </row>
    <row r="27" spans="1:28" s="554" customFormat="1" ht="15.75">
      <c r="A27" s="424">
        <v>15</v>
      </c>
      <c r="B27" s="425" t="s">
        <v>880</v>
      </c>
      <c r="C27" s="641">
        <v>883</v>
      </c>
      <c r="D27" s="641">
        <v>860</v>
      </c>
      <c r="E27" s="631">
        <v>52.98</v>
      </c>
      <c r="F27" s="632">
        <v>147.519</v>
      </c>
      <c r="G27" s="570">
        <f t="shared" si="0"/>
        <v>200.499</v>
      </c>
      <c r="H27" s="631">
        <v>3.2276877480000032</v>
      </c>
      <c r="I27" s="631">
        <v>9.189023012100002</v>
      </c>
      <c r="J27" s="565">
        <f t="shared" si="1"/>
        <v>12.416710760100004</v>
      </c>
      <c r="K27" s="631">
        <v>51.619727904</v>
      </c>
      <c r="L27" s="642">
        <v>168.62908982400003</v>
      </c>
      <c r="M27" s="640">
        <f t="shared" si="2"/>
        <v>220.24881772800003</v>
      </c>
      <c r="N27" s="631">
        <v>51.656000000000006</v>
      </c>
      <c r="O27" s="632">
        <v>127.93548000000001</v>
      </c>
      <c r="P27" s="570">
        <f t="shared" si="3"/>
        <v>179.59148000000002</v>
      </c>
      <c r="Q27" s="631">
        <f t="shared" si="4"/>
        <v>3.1914156519999963</v>
      </c>
      <c r="R27" s="632">
        <f t="shared" si="5"/>
        <v>49.882632836100015</v>
      </c>
      <c r="S27" s="570">
        <f t="shared" si="6"/>
        <v>53.07404848810001</v>
      </c>
      <c r="T27" s="437" t="s">
        <v>915</v>
      </c>
      <c r="U27" s="641">
        <v>860</v>
      </c>
      <c r="V27" s="643">
        <v>860</v>
      </c>
      <c r="W27" s="562">
        <f t="shared" si="7"/>
        <v>54.847415652</v>
      </c>
      <c r="X27" s="562">
        <f t="shared" si="8"/>
        <v>51.656000000000006</v>
      </c>
      <c r="Y27" s="414">
        <f t="shared" si="9"/>
        <v>94.18128344961751</v>
      </c>
      <c r="Z27" s="562">
        <f t="shared" si="10"/>
        <v>177.81811283610003</v>
      </c>
      <c r="AA27" s="562">
        <f t="shared" si="11"/>
        <v>127.93548000000001</v>
      </c>
      <c r="AB27" s="414">
        <f t="shared" si="12"/>
        <v>167.47138087492806</v>
      </c>
    </row>
    <row r="28" spans="1:28" s="554" customFormat="1" ht="15.75">
      <c r="A28" s="424">
        <v>16</v>
      </c>
      <c r="B28" s="425" t="s">
        <v>881</v>
      </c>
      <c r="C28" s="641">
        <v>3045</v>
      </c>
      <c r="D28" s="641">
        <v>2969</v>
      </c>
      <c r="E28" s="631">
        <v>182.7</v>
      </c>
      <c r="F28" s="632">
        <v>510.30499999999995</v>
      </c>
      <c r="G28" s="570">
        <f t="shared" si="0"/>
        <v>693.0049999999999</v>
      </c>
      <c r="H28" s="631">
        <v>3.082296408000003</v>
      </c>
      <c r="I28" s="631">
        <v>8.7751030566</v>
      </c>
      <c r="J28" s="565">
        <f t="shared" si="1"/>
        <v>11.857399464600004</v>
      </c>
      <c r="K28" s="631">
        <v>178.00914096</v>
      </c>
      <c r="L28" s="642">
        <v>583.386069536</v>
      </c>
      <c r="M28" s="640">
        <f t="shared" si="2"/>
        <v>761.395210496</v>
      </c>
      <c r="N28" s="631">
        <v>179.032</v>
      </c>
      <c r="O28" s="632">
        <v>477.46732</v>
      </c>
      <c r="P28" s="570">
        <f t="shared" si="3"/>
        <v>656.49932</v>
      </c>
      <c r="Q28" s="631">
        <f t="shared" si="4"/>
        <v>2.0594373679999762</v>
      </c>
      <c r="R28" s="632">
        <f t="shared" si="5"/>
        <v>114.69385259260002</v>
      </c>
      <c r="S28" s="570">
        <f t="shared" si="6"/>
        <v>116.7532899606</v>
      </c>
      <c r="T28" s="437" t="s">
        <v>915</v>
      </c>
      <c r="U28" s="641">
        <v>2969</v>
      </c>
      <c r="V28" s="643">
        <v>2969</v>
      </c>
      <c r="W28" s="562">
        <f t="shared" si="7"/>
        <v>181.091437368</v>
      </c>
      <c r="X28" s="562">
        <f t="shared" si="8"/>
        <v>179.032</v>
      </c>
      <c r="Y28" s="414">
        <f t="shared" si="9"/>
        <v>98.86276380709545</v>
      </c>
      <c r="Z28" s="562">
        <f t="shared" si="10"/>
        <v>592.1611725926</v>
      </c>
      <c r="AA28" s="562">
        <f t="shared" si="11"/>
        <v>477.46732</v>
      </c>
      <c r="AB28" s="414">
        <f t="shared" si="12"/>
        <v>585.426901417549</v>
      </c>
    </row>
    <row r="29" spans="1:28" s="554" customFormat="1" ht="15.75">
      <c r="A29" s="424">
        <v>17</v>
      </c>
      <c r="B29" s="425" t="s">
        <v>882</v>
      </c>
      <c r="C29" s="641">
        <v>1935</v>
      </c>
      <c r="D29" s="641">
        <v>1963</v>
      </c>
      <c r="E29" s="631">
        <v>116.1</v>
      </c>
      <c r="F29" s="632">
        <v>324.56499999999994</v>
      </c>
      <c r="G29" s="570">
        <f t="shared" si="0"/>
        <v>440.66499999999996</v>
      </c>
      <c r="H29" s="631">
        <v>4.468360516000004</v>
      </c>
      <c r="I29" s="631">
        <v>12.7211399657</v>
      </c>
      <c r="J29" s="565">
        <f t="shared" si="1"/>
        <v>17.189500481700005</v>
      </c>
      <c r="K29" s="631">
        <v>113.11910927999998</v>
      </c>
      <c r="L29" s="642">
        <v>371.056058608</v>
      </c>
      <c r="M29" s="640">
        <f t="shared" si="2"/>
        <v>484.175167888</v>
      </c>
      <c r="N29" s="631">
        <v>115.98400000000001</v>
      </c>
      <c r="O29" s="632">
        <v>303.92697999999996</v>
      </c>
      <c r="P29" s="570">
        <f t="shared" si="3"/>
        <v>419.91098</v>
      </c>
      <c r="Q29" s="631">
        <f t="shared" si="4"/>
        <v>1.6034697959999704</v>
      </c>
      <c r="R29" s="632">
        <f t="shared" si="5"/>
        <v>79.85021857370003</v>
      </c>
      <c r="S29" s="570">
        <f t="shared" si="6"/>
        <v>81.4536883697</v>
      </c>
      <c r="T29" s="437" t="s">
        <v>915</v>
      </c>
      <c r="U29" s="641">
        <v>1963</v>
      </c>
      <c r="V29" s="643">
        <v>1963</v>
      </c>
      <c r="W29" s="562">
        <f t="shared" si="7"/>
        <v>117.58746979599998</v>
      </c>
      <c r="X29" s="562">
        <f t="shared" si="8"/>
        <v>115.98400000000001</v>
      </c>
      <c r="Y29" s="414">
        <f t="shared" si="9"/>
        <v>98.63635998054741</v>
      </c>
      <c r="Z29" s="562">
        <f t="shared" si="10"/>
        <v>383.7771985737</v>
      </c>
      <c r="AA29" s="562">
        <f t="shared" si="11"/>
        <v>303.92697999999996</v>
      </c>
      <c r="AB29" s="414">
        <f t="shared" si="12"/>
        <v>378.54385910841495</v>
      </c>
    </row>
    <row r="30" spans="1:28" s="554" customFormat="1" ht="15.75">
      <c r="A30" s="424">
        <v>18</v>
      </c>
      <c r="B30" s="425" t="s">
        <v>883</v>
      </c>
      <c r="C30" s="641">
        <v>1929</v>
      </c>
      <c r="D30" s="641">
        <v>2551</v>
      </c>
      <c r="E30" s="631">
        <v>115.74</v>
      </c>
      <c r="F30" s="632">
        <v>321.11699999999996</v>
      </c>
      <c r="G30" s="570">
        <f t="shared" si="0"/>
        <v>436.85699999999997</v>
      </c>
      <c r="H30" s="631">
        <v>3.082296408000003</v>
      </c>
      <c r="I30" s="631">
        <v>8.7751030566</v>
      </c>
      <c r="J30" s="565">
        <f t="shared" si="1"/>
        <v>11.857399464600004</v>
      </c>
      <c r="K30" s="631">
        <v>112.76835235200001</v>
      </c>
      <c r="L30" s="642">
        <v>367.02850300800003</v>
      </c>
      <c r="M30" s="640">
        <f t="shared" si="2"/>
        <v>479.79685536000005</v>
      </c>
      <c r="N30" s="631">
        <v>113.704</v>
      </c>
      <c r="O30" s="632">
        <v>369.45954</v>
      </c>
      <c r="P30" s="570">
        <f t="shared" si="3"/>
        <v>483.16354</v>
      </c>
      <c r="Q30" s="631">
        <f t="shared" si="4"/>
        <v>2.1466487600000193</v>
      </c>
      <c r="R30" s="632">
        <f t="shared" si="5"/>
        <v>6.344066064600042</v>
      </c>
      <c r="S30" s="570">
        <f t="shared" si="6"/>
        <v>8.490714824600062</v>
      </c>
      <c r="T30" s="437" t="s">
        <v>915</v>
      </c>
      <c r="U30" s="641">
        <v>2551</v>
      </c>
      <c r="V30" s="643">
        <v>2551</v>
      </c>
      <c r="W30" s="562">
        <f t="shared" si="7"/>
        <v>115.85064876000001</v>
      </c>
      <c r="X30" s="562">
        <f t="shared" si="8"/>
        <v>113.704</v>
      </c>
      <c r="Y30" s="414">
        <f t="shared" si="9"/>
        <v>98.1470550376916</v>
      </c>
      <c r="Z30" s="562">
        <f t="shared" si="10"/>
        <v>375.80360606460005</v>
      </c>
      <c r="AA30" s="562">
        <f t="shared" si="11"/>
        <v>369.45954</v>
      </c>
      <c r="AB30" s="414">
        <f t="shared" si="12"/>
        <v>368.84017207785274</v>
      </c>
    </row>
    <row r="31" spans="1:28" ht="15.75">
      <c r="A31" s="418">
        <v>19</v>
      </c>
      <c r="B31" s="423" t="s">
        <v>884</v>
      </c>
      <c r="C31" s="484">
        <v>1330</v>
      </c>
      <c r="D31" s="484">
        <v>1277</v>
      </c>
      <c r="E31" s="565">
        <v>79.8</v>
      </c>
      <c r="F31" s="570">
        <v>221.46</v>
      </c>
      <c r="G31" s="570">
        <f t="shared" si="0"/>
        <v>301.26</v>
      </c>
      <c r="H31" s="565">
        <v>3.5378559400000027</v>
      </c>
      <c r="I31" s="565">
        <v>10.0720522505</v>
      </c>
      <c r="J31" s="565">
        <f t="shared" si="1"/>
        <v>13.609908190500004</v>
      </c>
      <c r="K31" s="565">
        <v>77.75111903999998</v>
      </c>
      <c r="L31" s="640">
        <v>253.12513473599998</v>
      </c>
      <c r="M31" s="640">
        <f t="shared" si="2"/>
        <v>330.87625377599994</v>
      </c>
      <c r="N31" s="565">
        <v>76.688</v>
      </c>
      <c r="O31" s="570">
        <v>190.47983999999997</v>
      </c>
      <c r="P31" s="570">
        <f t="shared" si="3"/>
        <v>267.16783999999996</v>
      </c>
      <c r="Q31" s="565">
        <f t="shared" si="4"/>
        <v>4.600974979999975</v>
      </c>
      <c r="R31" s="570">
        <f t="shared" si="5"/>
        <v>72.71734698649999</v>
      </c>
      <c r="S31" s="570">
        <f t="shared" si="6"/>
        <v>77.31832196649997</v>
      </c>
      <c r="T31" s="429" t="s">
        <v>915</v>
      </c>
      <c r="U31" s="484">
        <v>1277</v>
      </c>
      <c r="V31" s="479">
        <v>1277</v>
      </c>
      <c r="W31" s="562">
        <f t="shared" si="7"/>
        <v>81.28897497999998</v>
      </c>
      <c r="X31" s="562">
        <f t="shared" si="8"/>
        <v>76.688</v>
      </c>
      <c r="Y31" s="414">
        <f t="shared" si="9"/>
        <v>94.33997663135501</v>
      </c>
      <c r="Z31" s="562">
        <f t="shared" si="10"/>
        <v>263.19718698649996</v>
      </c>
      <c r="AA31" s="562">
        <f t="shared" si="11"/>
        <v>190.47983999999997</v>
      </c>
      <c r="AB31" s="414">
        <f t="shared" si="12"/>
        <v>248.30016469744783</v>
      </c>
    </row>
    <row r="32" spans="1:28" ht="15.75">
      <c r="A32" s="424">
        <v>20</v>
      </c>
      <c r="B32" s="425" t="s">
        <v>885</v>
      </c>
      <c r="C32" s="484">
        <v>1463</v>
      </c>
      <c r="D32" s="484">
        <v>1466</v>
      </c>
      <c r="E32" s="565">
        <v>87.78</v>
      </c>
      <c r="F32" s="570">
        <v>238.469</v>
      </c>
      <c r="G32" s="570">
        <f t="shared" si="0"/>
        <v>326.249</v>
      </c>
      <c r="H32" s="565">
        <v>2.2487193920000017</v>
      </c>
      <c r="I32" s="565">
        <v>6.4019619784</v>
      </c>
      <c r="J32" s="565">
        <f t="shared" si="1"/>
        <v>8.650681370400001</v>
      </c>
      <c r="K32" s="565">
        <v>85.526230944</v>
      </c>
      <c r="L32" s="640">
        <v>272.384593712</v>
      </c>
      <c r="M32" s="640">
        <f t="shared" si="2"/>
        <v>357.91082465600005</v>
      </c>
      <c r="N32" s="565">
        <v>81.93</v>
      </c>
      <c r="O32" s="570">
        <v>232.9754</v>
      </c>
      <c r="P32" s="570">
        <f t="shared" si="3"/>
        <v>314.9054</v>
      </c>
      <c r="Q32" s="565">
        <f t="shared" si="4"/>
        <v>5.844950335999997</v>
      </c>
      <c r="R32" s="570">
        <f t="shared" si="5"/>
        <v>45.8111556904</v>
      </c>
      <c r="S32" s="570">
        <f t="shared" si="6"/>
        <v>51.656106026399996</v>
      </c>
      <c r="T32" s="429" t="s">
        <v>915</v>
      </c>
      <c r="U32" s="484">
        <v>1466</v>
      </c>
      <c r="V32" s="479">
        <v>1466</v>
      </c>
      <c r="W32" s="562">
        <f t="shared" si="7"/>
        <v>87.774950336</v>
      </c>
      <c r="X32" s="562">
        <f t="shared" si="8"/>
        <v>81.93</v>
      </c>
      <c r="Y32" s="414">
        <f t="shared" si="9"/>
        <v>93.34098132368553</v>
      </c>
      <c r="Z32" s="562">
        <f t="shared" si="10"/>
        <v>278.7865556904</v>
      </c>
      <c r="AA32" s="562">
        <f t="shared" si="11"/>
        <v>232.9754</v>
      </c>
      <c r="AB32" s="414">
        <f t="shared" si="12"/>
        <v>260.2221068799224</v>
      </c>
    </row>
    <row r="33" spans="1:28" ht="15.75">
      <c r="A33" s="418">
        <v>21</v>
      </c>
      <c r="B33" s="423" t="s">
        <v>886</v>
      </c>
      <c r="C33" s="484">
        <v>1304</v>
      </c>
      <c r="D33" s="484">
        <v>1304</v>
      </c>
      <c r="E33" s="565">
        <v>78.24</v>
      </c>
      <c r="F33" s="570">
        <v>218.522</v>
      </c>
      <c r="G33" s="570">
        <f t="shared" si="0"/>
        <v>296.762</v>
      </c>
      <c r="H33" s="565">
        <v>4.003108228000003</v>
      </c>
      <c r="I33" s="565">
        <v>11.396596108099999</v>
      </c>
      <c r="J33" s="565">
        <f t="shared" si="1"/>
        <v>15.399704336100001</v>
      </c>
      <c r="K33" s="565">
        <v>76.231172352</v>
      </c>
      <c r="L33" s="640">
        <v>249.816219152</v>
      </c>
      <c r="M33" s="640">
        <f t="shared" si="2"/>
        <v>326.047391504</v>
      </c>
      <c r="N33" s="565">
        <v>74.15827999999999</v>
      </c>
      <c r="O33" s="570">
        <v>197.59276</v>
      </c>
      <c r="P33" s="570">
        <f t="shared" si="3"/>
        <v>271.75104</v>
      </c>
      <c r="Q33" s="565">
        <f t="shared" si="4"/>
        <v>6.076000580000013</v>
      </c>
      <c r="R33" s="570">
        <f t="shared" si="5"/>
        <v>63.6200552601</v>
      </c>
      <c r="S33" s="570">
        <f t="shared" si="6"/>
        <v>69.69605584010002</v>
      </c>
      <c r="T33" s="429" t="s">
        <v>915</v>
      </c>
      <c r="U33" s="484">
        <v>1304</v>
      </c>
      <c r="V33" s="479">
        <v>1304</v>
      </c>
      <c r="W33" s="562">
        <f t="shared" si="7"/>
        <v>80.23428058</v>
      </c>
      <c r="X33" s="562">
        <f t="shared" si="8"/>
        <v>74.15827999999999</v>
      </c>
      <c r="Y33" s="414">
        <f t="shared" si="9"/>
        <v>92.42717634397961</v>
      </c>
      <c r="Z33" s="562">
        <f t="shared" si="10"/>
        <v>261.2128152601</v>
      </c>
      <c r="AA33" s="562">
        <f t="shared" si="11"/>
        <v>197.59276</v>
      </c>
      <c r="AB33" s="414">
        <f t="shared" si="12"/>
        <v>241.43162939352632</v>
      </c>
    </row>
    <row r="34" spans="1:28" ht="18.75" customHeight="1">
      <c r="A34" s="418">
        <v>22</v>
      </c>
      <c r="B34" s="423" t="s">
        <v>887</v>
      </c>
      <c r="C34" s="484">
        <v>1519</v>
      </c>
      <c r="D34" s="484">
        <v>1519</v>
      </c>
      <c r="E34" s="565">
        <v>91.14</v>
      </c>
      <c r="F34" s="570">
        <v>254.547</v>
      </c>
      <c r="G34" s="570">
        <f t="shared" si="0"/>
        <v>345.687</v>
      </c>
      <c r="H34" s="565">
        <v>2.9272123120000026</v>
      </c>
      <c r="I34" s="565">
        <v>8.333588437400001</v>
      </c>
      <c r="J34" s="565">
        <f t="shared" si="1"/>
        <v>11.260800749400005</v>
      </c>
      <c r="K34" s="565">
        <v>88.799962272</v>
      </c>
      <c r="L34" s="640">
        <v>291.000155616</v>
      </c>
      <c r="M34" s="640">
        <f t="shared" si="2"/>
        <v>379.800117888</v>
      </c>
      <c r="N34" s="565">
        <v>89.42</v>
      </c>
      <c r="O34" s="570">
        <v>212.37678</v>
      </c>
      <c r="P34" s="570">
        <f t="shared" si="3"/>
        <v>301.79678</v>
      </c>
      <c r="Q34" s="565">
        <f t="shared" si="4"/>
        <v>2.307174584000009</v>
      </c>
      <c r="R34" s="570">
        <f t="shared" si="5"/>
        <v>86.95696405339999</v>
      </c>
      <c r="S34" s="570">
        <f t="shared" si="6"/>
        <v>89.2641386374</v>
      </c>
      <c r="T34" s="429" t="s">
        <v>915</v>
      </c>
      <c r="U34" s="484">
        <v>1519</v>
      </c>
      <c r="V34" s="479">
        <v>1519</v>
      </c>
      <c r="W34" s="562">
        <f t="shared" si="7"/>
        <v>91.72717458400001</v>
      </c>
      <c r="X34" s="562">
        <f t="shared" si="8"/>
        <v>89.42</v>
      </c>
      <c r="Y34" s="414">
        <f t="shared" si="9"/>
        <v>97.48474255915602</v>
      </c>
      <c r="Z34" s="562">
        <f t="shared" si="10"/>
        <v>299.3337440534</v>
      </c>
      <c r="AA34" s="562">
        <f t="shared" si="11"/>
        <v>212.37678</v>
      </c>
      <c r="AB34" s="414">
        <f t="shared" si="12"/>
        <v>291.80472978314</v>
      </c>
    </row>
    <row r="35" spans="1:28" ht="15.75">
      <c r="A35" s="418">
        <v>23</v>
      </c>
      <c r="B35" s="423" t="s">
        <v>888</v>
      </c>
      <c r="C35" s="484">
        <v>1913</v>
      </c>
      <c r="D35" s="484">
        <v>1913</v>
      </c>
      <c r="E35" s="565">
        <v>114.78</v>
      </c>
      <c r="F35" s="570">
        <v>321.389</v>
      </c>
      <c r="G35" s="570">
        <f t="shared" si="0"/>
        <v>436.169</v>
      </c>
      <c r="H35" s="565">
        <v>3.132698739200003</v>
      </c>
      <c r="I35" s="565">
        <v>8.91859530784</v>
      </c>
      <c r="J35" s="565">
        <f t="shared" si="1"/>
        <v>12.051294047040003</v>
      </c>
      <c r="K35" s="565">
        <v>111.833000544</v>
      </c>
      <c r="L35" s="640">
        <v>367.443162848</v>
      </c>
      <c r="M35" s="640">
        <f t="shared" si="2"/>
        <v>479.276163392</v>
      </c>
      <c r="N35" s="565">
        <v>112.17200000000001</v>
      </c>
      <c r="O35" s="570">
        <v>317.80664</v>
      </c>
      <c r="P35" s="570">
        <f t="shared" si="3"/>
        <v>429.97864000000004</v>
      </c>
      <c r="Q35" s="565">
        <f t="shared" si="4"/>
        <v>2.7936992831999987</v>
      </c>
      <c r="R35" s="570">
        <f t="shared" si="5"/>
        <v>58.55511815583998</v>
      </c>
      <c r="S35" s="570">
        <f t="shared" si="6"/>
        <v>61.348817439039976</v>
      </c>
      <c r="T35" s="429" t="s">
        <v>915</v>
      </c>
      <c r="U35" s="484">
        <v>1913</v>
      </c>
      <c r="V35" s="479">
        <v>1913</v>
      </c>
      <c r="W35" s="562">
        <f t="shared" si="7"/>
        <v>114.96569928320001</v>
      </c>
      <c r="X35" s="562">
        <f t="shared" si="8"/>
        <v>112.17200000000001</v>
      </c>
      <c r="Y35" s="414">
        <f t="shared" si="9"/>
        <v>97.56997147791172</v>
      </c>
      <c r="Z35" s="562">
        <f t="shared" si="10"/>
        <v>376.36175815584</v>
      </c>
      <c r="AA35" s="562">
        <f t="shared" si="11"/>
        <v>317.80664</v>
      </c>
      <c r="AB35" s="414">
        <f t="shared" si="12"/>
        <v>367.21606008642016</v>
      </c>
    </row>
    <row r="36" spans="1:28" ht="15.75">
      <c r="A36" s="418">
        <v>24</v>
      </c>
      <c r="B36" s="423" t="s">
        <v>889</v>
      </c>
      <c r="C36" s="484">
        <v>1360</v>
      </c>
      <c r="D36" s="484">
        <v>1406</v>
      </c>
      <c r="E36" s="565">
        <v>81.6</v>
      </c>
      <c r="F36" s="570">
        <v>227.23999999999998</v>
      </c>
      <c r="G36" s="570">
        <f t="shared" si="0"/>
        <v>308.84</v>
      </c>
      <c r="H36" s="565">
        <v>3.0253126954760026</v>
      </c>
      <c r="I36" s="565">
        <v>8.6128740287077</v>
      </c>
      <c r="J36" s="565">
        <f t="shared" si="1"/>
        <v>11.638186724183704</v>
      </c>
      <c r="K36" s="565">
        <v>79.50490368</v>
      </c>
      <c r="L36" s="640">
        <v>259.759310528</v>
      </c>
      <c r="M36" s="640">
        <f t="shared" si="2"/>
        <v>339.264214208</v>
      </c>
      <c r="N36" s="565">
        <v>80.48400000000001</v>
      </c>
      <c r="O36" s="570">
        <v>224.4932</v>
      </c>
      <c r="P36" s="570">
        <f t="shared" si="3"/>
        <v>304.97720000000004</v>
      </c>
      <c r="Q36" s="565">
        <f t="shared" si="4"/>
        <v>2.0462163754759928</v>
      </c>
      <c r="R36" s="570">
        <f t="shared" si="5"/>
        <v>43.878984556707735</v>
      </c>
      <c r="S36" s="570">
        <f t="shared" si="6"/>
        <v>45.92520093218373</v>
      </c>
      <c r="T36" s="429" t="s">
        <v>915</v>
      </c>
      <c r="U36" s="484">
        <v>1406</v>
      </c>
      <c r="V36" s="479">
        <v>1406</v>
      </c>
      <c r="W36" s="562">
        <f t="shared" si="7"/>
        <v>82.530216375476</v>
      </c>
      <c r="X36" s="562">
        <f t="shared" si="8"/>
        <v>80.48400000000001</v>
      </c>
      <c r="Y36" s="414">
        <f t="shared" si="9"/>
        <v>97.52064581272074</v>
      </c>
      <c r="Z36" s="562">
        <f t="shared" si="10"/>
        <v>268.37218455670774</v>
      </c>
      <c r="AA36" s="562">
        <f t="shared" si="11"/>
        <v>224.4932</v>
      </c>
      <c r="AB36" s="414">
        <f t="shared" si="12"/>
        <v>261.7182875614082</v>
      </c>
    </row>
    <row r="37" spans="1:28" ht="15.75">
      <c r="A37" s="418">
        <v>25</v>
      </c>
      <c r="B37" s="423" t="s">
        <v>890</v>
      </c>
      <c r="C37" s="484">
        <v>3356</v>
      </c>
      <c r="D37" s="484">
        <v>3426</v>
      </c>
      <c r="E37" s="565">
        <v>201.36</v>
      </c>
      <c r="F37" s="570">
        <v>554.928</v>
      </c>
      <c r="G37" s="570">
        <f t="shared" si="0"/>
        <v>756.288</v>
      </c>
      <c r="H37" s="565">
        <v>2.306875928000002</v>
      </c>
      <c r="I37" s="565">
        <v>6.5675299606</v>
      </c>
      <c r="J37" s="565">
        <f t="shared" si="1"/>
        <v>8.874405888600002</v>
      </c>
      <c r="K37" s="565">
        <v>196.19004172799995</v>
      </c>
      <c r="L37" s="640">
        <v>634.136309664</v>
      </c>
      <c r="M37" s="640">
        <f t="shared" si="2"/>
        <v>830.326351392</v>
      </c>
      <c r="N37" s="565">
        <v>191.756</v>
      </c>
      <c r="O37" s="570">
        <v>544.21388</v>
      </c>
      <c r="P37" s="570">
        <f t="shared" si="3"/>
        <v>735.96988</v>
      </c>
      <c r="Q37" s="565">
        <f t="shared" si="4"/>
        <v>6.740917655999965</v>
      </c>
      <c r="R37" s="570">
        <f t="shared" si="5"/>
        <v>96.48995962460003</v>
      </c>
      <c r="S37" s="570">
        <f t="shared" si="6"/>
        <v>103.2308772806</v>
      </c>
      <c r="T37" s="429" t="s">
        <v>915</v>
      </c>
      <c r="U37" s="484">
        <v>3426</v>
      </c>
      <c r="V37" s="479">
        <v>3426</v>
      </c>
      <c r="W37" s="562">
        <f t="shared" si="7"/>
        <v>198.49691765599997</v>
      </c>
      <c r="X37" s="562">
        <f t="shared" si="8"/>
        <v>191.756</v>
      </c>
      <c r="Y37" s="414">
        <f t="shared" si="9"/>
        <v>96.60401897641447</v>
      </c>
      <c r="Z37" s="562">
        <f t="shared" si="10"/>
        <v>640.7038396246</v>
      </c>
      <c r="AA37" s="562">
        <f t="shared" si="11"/>
        <v>544.21388</v>
      </c>
      <c r="AB37" s="414">
        <f t="shared" si="12"/>
        <v>618.9456588135647</v>
      </c>
    </row>
    <row r="38" spans="1:28" ht="15.75">
      <c r="A38" s="418">
        <v>26</v>
      </c>
      <c r="B38" s="423" t="s">
        <v>891</v>
      </c>
      <c r="C38" s="484">
        <v>4410</v>
      </c>
      <c r="D38" s="484">
        <v>4345</v>
      </c>
      <c r="E38" s="565">
        <v>264.6</v>
      </c>
      <c r="F38" s="570">
        <v>729.22</v>
      </c>
      <c r="G38" s="570">
        <f t="shared" si="0"/>
        <v>993.82</v>
      </c>
      <c r="H38" s="565">
        <v>2.7071867508000023</v>
      </c>
      <c r="I38" s="565">
        <v>7.70718957141</v>
      </c>
      <c r="J38" s="565">
        <f t="shared" si="1"/>
        <v>10.414376322210002</v>
      </c>
      <c r="K38" s="565">
        <v>257.8063420799999</v>
      </c>
      <c r="L38" s="640">
        <v>833.3064025120001</v>
      </c>
      <c r="M38" s="640">
        <f t="shared" si="2"/>
        <v>1091.1127445920001</v>
      </c>
      <c r="N38" s="565">
        <v>260.07399999999996</v>
      </c>
      <c r="O38" s="570">
        <v>674.22548</v>
      </c>
      <c r="P38" s="570">
        <f t="shared" si="3"/>
        <v>934.2994799999999</v>
      </c>
      <c r="Q38" s="565">
        <f t="shared" si="4"/>
        <v>0.4395288307999863</v>
      </c>
      <c r="R38" s="570">
        <f t="shared" si="5"/>
        <v>166.78811208341017</v>
      </c>
      <c r="S38" s="570">
        <f t="shared" si="6"/>
        <v>167.22764091421016</v>
      </c>
      <c r="T38" s="429" t="s">
        <v>915</v>
      </c>
      <c r="U38" s="484">
        <v>4345</v>
      </c>
      <c r="V38" s="479">
        <v>4345</v>
      </c>
      <c r="W38" s="562">
        <f t="shared" si="7"/>
        <v>260.51352883079994</v>
      </c>
      <c r="X38" s="562">
        <f t="shared" si="8"/>
        <v>260.07399999999996</v>
      </c>
      <c r="Y38" s="414">
        <f t="shared" si="9"/>
        <v>99.8312836831267</v>
      </c>
      <c r="Z38" s="562">
        <f t="shared" si="10"/>
        <v>841.0135920834101</v>
      </c>
      <c r="AA38" s="562">
        <f t="shared" si="11"/>
        <v>674.22548</v>
      </c>
      <c r="AB38" s="414">
        <f t="shared" si="12"/>
        <v>839.5946649264432</v>
      </c>
    </row>
    <row r="39" spans="1:28" ht="15.75">
      <c r="A39" s="418">
        <v>27</v>
      </c>
      <c r="B39" s="423" t="s">
        <v>892</v>
      </c>
      <c r="C39" s="484">
        <v>3105</v>
      </c>
      <c r="D39" s="484">
        <v>3146</v>
      </c>
      <c r="E39" s="570">
        <v>186.3</v>
      </c>
      <c r="F39" s="570">
        <v>515.4749999999999</v>
      </c>
      <c r="G39" s="570">
        <f t="shared" si="0"/>
        <v>701.7749999999999</v>
      </c>
      <c r="H39" s="565">
        <v>3.0144471160000026</v>
      </c>
      <c r="I39" s="565">
        <v>8.5819404107</v>
      </c>
      <c r="J39" s="565">
        <f t="shared" si="1"/>
        <v>11.596387526700003</v>
      </c>
      <c r="K39" s="565">
        <v>181.51671023999995</v>
      </c>
      <c r="L39" s="640">
        <v>589.124925648</v>
      </c>
      <c r="M39" s="640">
        <f t="shared" si="2"/>
        <v>770.641635888</v>
      </c>
      <c r="N39" s="565">
        <v>183.85687999999996</v>
      </c>
      <c r="O39" s="570">
        <v>494.62633000000017</v>
      </c>
      <c r="P39" s="570">
        <f t="shared" si="3"/>
        <v>678.4832100000001</v>
      </c>
      <c r="Q39" s="565">
        <f t="shared" si="4"/>
        <v>0.6742773560000046</v>
      </c>
      <c r="R39" s="570">
        <f t="shared" si="5"/>
        <v>103.08053605869986</v>
      </c>
      <c r="S39" s="570">
        <f t="shared" si="6"/>
        <v>103.75481341469987</v>
      </c>
      <c r="T39" s="431" t="s">
        <v>915</v>
      </c>
      <c r="U39" s="484">
        <v>3146</v>
      </c>
      <c r="V39" s="484">
        <v>3146</v>
      </c>
      <c r="W39" s="562">
        <f t="shared" si="7"/>
        <v>184.53115735599997</v>
      </c>
      <c r="X39" s="562">
        <f t="shared" si="8"/>
        <v>183.85687999999996</v>
      </c>
      <c r="Y39" s="414">
        <f t="shared" si="9"/>
        <v>99.63459972523817</v>
      </c>
      <c r="Z39" s="562">
        <f t="shared" si="10"/>
        <v>597.7068660587</v>
      </c>
      <c r="AA39" s="562">
        <f t="shared" si="11"/>
        <v>494.62633000000017</v>
      </c>
      <c r="AB39" s="414">
        <f t="shared" si="12"/>
        <v>595.5228435278513</v>
      </c>
    </row>
    <row r="40" spans="1:28" ht="15.75">
      <c r="A40" s="418">
        <v>28</v>
      </c>
      <c r="B40" s="423" t="s">
        <v>893</v>
      </c>
      <c r="C40" s="484">
        <v>2330</v>
      </c>
      <c r="D40" s="484">
        <v>2330</v>
      </c>
      <c r="E40" s="570">
        <v>139.8</v>
      </c>
      <c r="F40" s="570">
        <v>391.21000000000004</v>
      </c>
      <c r="G40" s="570">
        <f t="shared" si="0"/>
        <v>531.01</v>
      </c>
      <c r="H40" s="565">
        <v>1.6671540320000016</v>
      </c>
      <c r="I40" s="565">
        <v>4.7462821564</v>
      </c>
      <c r="J40" s="565">
        <f t="shared" si="1"/>
        <v>6.413436188400002</v>
      </c>
      <c r="K40" s="565">
        <v>136.21060704</v>
      </c>
      <c r="L40" s="640">
        <v>447.261051136</v>
      </c>
      <c r="M40" s="640">
        <f t="shared" si="2"/>
        <v>583.471658176</v>
      </c>
      <c r="N40" s="565">
        <v>136.00400000000002</v>
      </c>
      <c r="O40" s="570">
        <v>386.20344</v>
      </c>
      <c r="P40" s="570">
        <f t="shared" si="3"/>
        <v>522.20744</v>
      </c>
      <c r="Q40" s="565">
        <f t="shared" si="4"/>
        <v>1.8737610720000077</v>
      </c>
      <c r="R40" s="570">
        <f t="shared" si="5"/>
        <v>65.8038932924</v>
      </c>
      <c r="S40" s="570">
        <f t="shared" si="6"/>
        <v>67.67765436440001</v>
      </c>
      <c r="T40" s="431" t="s">
        <v>915</v>
      </c>
      <c r="U40" s="484">
        <v>2330</v>
      </c>
      <c r="V40" s="484">
        <v>2330</v>
      </c>
      <c r="W40" s="562">
        <f t="shared" si="7"/>
        <v>137.87776107200003</v>
      </c>
      <c r="X40" s="562">
        <f t="shared" si="8"/>
        <v>136.00400000000002</v>
      </c>
      <c r="Y40" s="414">
        <f t="shared" si="9"/>
        <v>98.64099833255813</v>
      </c>
      <c r="Z40" s="562">
        <f t="shared" si="10"/>
        <v>452.0073332924</v>
      </c>
      <c r="AA40" s="562">
        <f t="shared" si="11"/>
        <v>386.20344</v>
      </c>
      <c r="AB40" s="414">
        <f t="shared" si="12"/>
        <v>445.86454609599673</v>
      </c>
    </row>
    <row r="41" spans="1:28" ht="15.75">
      <c r="A41" s="418">
        <v>29</v>
      </c>
      <c r="B41" s="423" t="s">
        <v>894</v>
      </c>
      <c r="C41" s="484">
        <v>2263</v>
      </c>
      <c r="D41" s="484">
        <v>2263</v>
      </c>
      <c r="E41" s="570">
        <v>135.78</v>
      </c>
      <c r="F41" s="570">
        <v>380.85900000000004</v>
      </c>
      <c r="G41" s="570">
        <f t="shared" si="0"/>
        <v>516.639</v>
      </c>
      <c r="H41" s="565">
        <v>1.8707019080000014</v>
      </c>
      <c r="I41" s="565">
        <v>5.325770094099999</v>
      </c>
      <c r="J41" s="565">
        <f t="shared" si="1"/>
        <v>7.1964720021</v>
      </c>
      <c r="K41" s="565">
        <v>132.29382134399998</v>
      </c>
      <c r="L41" s="640">
        <v>435.458487264</v>
      </c>
      <c r="M41" s="640">
        <f t="shared" si="2"/>
        <v>567.752308608</v>
      </c>
      <c r="N41" s="565">
        <v>129.165</v>
      </c>
      <c r="O41" s="570">
        <v>346.3360799999999</v>
      </c>
      <c r="P41" s="570">
        <f t="shared" si="3"/>
        <v>475.5010799999999</v>
      </c>
      <c r="Q41" s="565">
        <f t="shared" si="4"/>
        <v>4.999523251999989</v>
      </c>
      <c r="R41" s="570">
        <f t="shared" si="5"/>
        <v>94.44817735810005</v>
      </c>
      <c r="S41" s="570">
        <f t="shared" si="6"/>
        <v>99.44770061010004</v>
      </c>
      <c r="T41" s="431" t="s">
        <v>915</v>
      </c>
      <c r="U41" s="484">
        <v>2263</v>
      </c>
      <c r="V41" s="484">
        <v>2263</v>
      </c>
      <c r="W41" s="562">
        <f t="shared" si="7"/>
        <v>134.16452325199998</v>
      </c>
      <c r="X41" s="562">
        <f t="shared" si="8"/>
        <v>129.165</v>
      </c>
      <c r="Y41" s="414">
        <f t="shared" si="9"/>
        <v>96.27358773331648</v>
      </c>
      <c r="Z41" s="562">
        <f t="shared" si="10"/>
        <v>440.7842573581</v>
      </c>
      <c r="AA41" s="562">
        <f t="shared" si="11"/>
        <v>346.3360799999999</v>
      </c>
      <c r="AB41" s="414">
        <f t="shared" si="12"/>
        <v>424.3588187222979</v>
      </c>
    </row>
    <row r="42" spans="1:28" ht="15.75">
      <c r="A42" s="418">
        <v>30</v>
      </c>
      <c r="B42" s="423" t="s">
        <v>895</v>
      </c>
      <c r="C42" s="484">
        <v>3148</v>
      </c>
      <c r="D42" s="484">
        <v>2476</v>
      </c>
      <c r="E42" s="570">
        <v>188.88</v>
      </c>
      <c r="F42" s="570">
        <v>524.454</v>
      </c>
      <c r="G42" s="570">
        <f t="shared" si="0"/>
        <v>713.334</v>
      </c>
      <c r="H42" s="565">
        <v>2.7333571920000024</v>
      </c>
      <c r="I42" s="565">
        <v>7.7816951634</v>
      </c>
      <c r="J42" s="565">
        <f t="shared" si="1"/>
        <v>10.515052355400002</v>
      </c>
      <c r="K42" s="565">
        <v>184.03046822399995</v>
      </c>
      <c r="L42" s="640">
        <v>599.4520611359999</v>
      </c>
      <c r="M42" s="640">
        <f t="shared" si="2"/>
        <v>783.4825293599998</v>
      </c>
      <c r="N42" s="565">
        <v>184.368</v>
      </c>
      <c r="O42" s="570">
        <v>499.8221</v>
      </c>
      <c r="P42" s="570">
        <f t="shared" si="3"/>
        <v>684.1901</v>
      </c>
      <c r="Q42" s="565">
        <f t="shared" si="4"/>
        <v>2.3958254159999512</v>
      </c>
      <c r="R42" s="570">
        <f t="shared" si="5"/>
        <v>107.41165629939985</v>
      </c>
      <c r="S42" s="570">
        <f t="shared" si="6"/>
        <v>109.8074817153998</v>
      </c>
      <c r="T42" s="431" t="s">
        <v>915</v>
      </c>
      <c r="U42" s="484">
        <v>2476</v>
      </c>
      <c r="V42" s="484">
        <v>2476</v>
      </c>
      <c r="W42" s="562">
        <f t="shared" si="7"/>
        <v>186.76382541599995</v>
      </c>
      <c r="X42" s="562">
        <f t="shared" si="8"/>
        <v>184.368</v>
      </c>
      <c r="Y42" s="414">
        <f t="shared" si="9"/>
        <v>98.71718979268952</v>
      </c>
      <c r="Z42" s="562">
        <f t="shared" si="10"/>
        <v>607.2337562993998</v>
      </c>
      <c r="AA42" s="562">
        <f t="shared" si="11"/>
        <v>499.8221</v>
      </c>
      <c r="AB42" s="414">
        <f t="shared" si="12"/>
        <v>599.4440996913563</v>
      </c>
    </row>
    <row r="43" spans="1:28" ht="15.75">
      <c r="A43" s="418">
        <v>31</v>
      </c>
      <c r="B43" s="423" t="s">
        <v>896</v>
      </c>
      <c r="C43" s="484">
        <v>3281</v>
      </c>
      <c r="D43" s="484">
        <v>3281</v>
      </c>
      <c r="E43" s="570">
        <v>196.86</v>
      </c>
      <c r="F43" s="570">
        <v>547.923</v>
      </c>
      <c r="G43" s="570">
        <f t="shared" si="0"/>
        <v>744.783</v>
      </c>
      <c r="H43" s="565">
        <v>2.287490416000002</v>
      </c>
      <c r="I43" s="565">
        <v>6.5123406332</v>
      </c>
      <c r="J43" s="565">
        <f t="shared" si="1"/>
        <v>8.799831049200002</v>
      </c>
      <c r="K43" s="565">
        <v>191.805580128</v>
      </c>
      <c r="L43" s="640">
        <v>626.3234983200001</v>
      </c>
      <c r="M43" s="640">
        <f t="shared" si="2"/>
        <v>818.1290784480001</v>
      </c>
      <c r="N43" s="565">
        <v>193.39450000000002</v>
      </c>
      <c r="O43" s="570">
        <v>536.5941399999999</v>
      </c>
      <c r="P43" s="570">
        <f t="shared" si="3"/>
        <v>729.9886399999999</v>
      </c>
      <c r="Q43" s="565">
        <f t="shared" si="4"/>
        <v>0.6985705439999776</v>
      </c>
      <c r="R43" s="570">
        <f t="shared" si="5"/>
        <v>96.24169895320017</v>
      </c>
      <c r="S43" s="570">
        <f t="shared" si="6"/>
        <v>96.94026949720015</v>
      </c>
      <c r="T43" s="431" t="s">
        <v>915</v>
      </c>
      <c r="U43" s="484">
        <v>3281</v>
      </c>
      <c r="V43" s="484">
        <v>3281</v>
      </c>
      <c r="W43" s="562">
        <f t="shared" si="7"/>
        <v>194.093070544</v>
      </c>
      <c r="X43" s="562">
        <f t="shared" si="8"/>
        <v>193.39450000000002</v>
      </c>
      <c r="Y43" s="414">
        <f t="shared" si="9"/>
        <v>99.64008475828527</v>
      </c>
      <c r="Z43" s="562">
        <f t="shared" si="10"/>
        <v>632.8358389532001</v>
      </c>
      <c r="AA43" s="562">
        <f t="shared" si="11"/>
        <v>536.5941399999999</v>
      </c>
      <c r="AB43" s="414">
        <f t="shared" si="12"/>
        <v>630.5581663137742</v>
      </c>
    </row>
    <row r="44" spans="1:28" ht="15.75">
      <c r="A44" s="418">
        <v>32</v>
      </c>
      <c r="B44" s="423" t="s">
        <v>897</v>
      </c>
      <c r="C44" s="484">
        <v>2106</v>
      </c>
      <c r="D44" s="484">
        <v>2106</v>
      </c>
      <c r="E44" s="570">
        <v>126.36</v>
      </c>
      <c r="F44" s="570">
        <v>350.548</v>
      </c>
      <c r="G44" s="570">
        <f t="shared" si="0"/>
        <v>476.908</v>
      </c>
      <c r="H44" s="565">
        <v>1.7737743480000017</v>
      </c>
      <c r="I44" s="565">
        <v>5.0498234571000005</v>
      </c>
      <c r="J44" s="565">
        <f t="shared" si="1"/>
        <v>6.823597805100002</v>
      </c>
      <c r="K44" s="565">
        <v>123.115681728</v>
      </c>
      <c r="L44" s="640">
        <v>400.66618503999996</v>
      </c>
      <c r="M44" s="640">
        <f t="shared" si="2"/>
        <v>523.781866768</v>
      </c>
      <c r="N44" s="565">
        <v>121.71000000000001</v>
      </c>
      <c r="O44" s="570">
        <v>335.16594</v>
      </c>
      <c r="P44" s="570">
        <f t="shared" si="3"/>
        <v>456.87594</v>
      </c>
      <c r="Q44" s="565">
        <f t="shared" si="4"/>
        <v>3.179456075999994</v>
      </c>
      <c r="R44" s="570">
        <f t="shared" si="5"/>
        <v>70.55006849709997</v>
      </c>
      <c r="S44" s="570">
        <f t="shared" si="6"/>
        <v>73.72952457309997</v>
      </c>
      <c r="T44" s="431" t="s">
        <v>915</v>
      </c>
      <c r="U44" s="484">
        <v>2106</v>
      </c>
      <c r="V44" s="484">
        <v>2106</v>
      </c>
      <c r="W44" s="562">
        <f t="shared" si="7"/>
        <v>124.889456076</v>
      </c>
      <c r="X44" s="562">
        <f t="shared" si="8"/>
        <v>121.71000000000001</v>
      </c>
      <c r="Y44" s="414">
        <f t="shared" si="9"/>
        <v>97.4541837430494</v>
      </c>
      <c r="Z44" s="562">
        <f t="shared" si="10"/>
        <v>405.71600849709995</v>
      </c>
      <c r="AA44" s="562">
        <f t="shared" si="11"/>
        <v>335.16594</v>
      </c>
      <c r="AB44" s="414">
        <f t="shared" si="12"/>
        <v>395.3872243957297</v>
      </c>
    </row>
    <row r="45" spans="1:28" ht="15.75">
      <c r="A45" s="418">
        <v>33</v>
      </c>
      <c r="B45" s="423" t="s">
        <v>898</v>
      </c>
      <c r="C45" s="484">
        <v>2726</v>
      </c>
      <c r="D45" s="484">
        <v>2726</v>
      </c>
      <c r="E45" s="570">
        <v>163.56</v>
      </c>
      <c r="F45" s="570">
        <v>454.59799999999996</v>
      </c>
      <c r="G45" s="570">
        <f t="shared" si="0"/>
        <v>618.1579999999999</v>
      </c>
      <c r="H45" s="565">
        <v>2.287490416000002</v>
      </c>
      <c r="I45" s="565">
        <v>6.5123406332</v>
      </c>
      <c r="J45" s="565">
        <f t="shared" si="1"/>
        <v>8.799831049200002</v>
      </c>
      <c r="K45" s="570">
        <v>159.478</v>
      </c>
      <c r="L45" s="640">
        <v>519.6223550719999</v>
      </c>
      <c r="M45" s="640">
        <f t="shared" si="2"/>
        <v>679.100355072</v>
      </c>
      <c r="N45" s="565">
        <v>160.21992</v>
      </c>
      <c r="O45" s="570">
        <v>437.55765000000014</v>
      </c>
      <c r="P45" s="570">
        <f t="shared" si="3"/>
        <v>597.7775700000002</v>
      </c>
      <c r="Q45" s="565">
        <f t="shared" si="4"/>
        <v>1.5455704160000039</v>
      </c>
      <c r="R45" s="570">
        <f t="shared" si="5"/>
        <v>88.57704570519974</v>
      </c>
      <c r="S45" s="570">
        <f t="shared" si="6"/>
        <v>90.12261612119974</v>
      </c>
      <c r="T45" s="431" t="s">
        <v>915</v>
      </c>
      <c r="U45" s="484">
        <v>2726</v>
      </c>
      <c r="V45" s="484">
        <v>2726</v>
      </c>
      <c r="W45" s="562">
        <f t="shared" si="7"/>
        <v>161.765490416</v>
      </c>
      <c r="X45" s="562">
        <f t="shared" si="8"/>
        <v>160.21992</v>
      </c>
      <c r="Y45" s="414">
        <f t="shared" si="9"/>
        <v>99.04456110383903</v>
      </c>
      <c r="Z45" s="562">
        <f t="shared" si="10"/>
        <v>526.1346957051999</v>
      </c>
      <c r="AA45" s="562">
        <f t="shared" si="11"/>
        <v>437.55765000000014</v>
      </c>
      <c r="AB45" s="414">
        <f t="shared" si="12"/>
        <v>521.1078001762343</v>
      </c>
    </row>
    <row r="46" spans="1:28" s="554" customFormat="1" ht="15.75">
      <c r="A46" s="424">
        <v>34</v>
      </c>
      <c r="B46" s="425" t="s">
        <v>899</v>
      </c>
      <c r="C46" s="641">
        <v>304</v>
      </c>
      <c r="D46" s="641">
        <v>1898</v>
      </c>
      <c r="E46" s="632">
        <v>18.24</v>
      </c>
      <c r="F46" s="632">
        <v>50.182</v>
      </c>
      <c r="G46" s="570">
        <f t="shared" si="0"/>
        <v>68.422</v>
      </c>
      <c r="H46" s="631">
        <v>3.024139872000003</v>
      </c>
      <c r="I46" s="631">
        <v>8.6095350744</v>
      </c>
      <c r="J46" s="565">
        <f t="shared" si="1"/>
        <v>11.633674946400003</v>
      </c>
      <c r="K46" s="632">
        <v>17.771684351999998</v>
      </c>
      <c r="L46" s="642">
        <v>57.341740720000004</v>
      </c>
      <c r="M46" s="640">
        <f t="shared" si="2"/>
        <v>75.113425072</v>
      </c>
      <c r="N46" s="631">
        <v>18.5165</v>
      </c>
      <c r="O46" s="632">
        <v>63.78</v>
      </c>
      <c r="P46" s="570">
        <f t="shared" si="3"/>
        <v>82.29650000000001</v>
      </c>
      <c r="Q46" s="631">
        <f t="shared" si="4"/>
        <v>2.279324224</v>
      </c>
      <c r="R46" s="632">
        <f t="shared" si="5"/>
        <v>2.171275794400003</v>
      </c>
      <c r="S46" s="570">
        <f t="shared" si="6"/>
        <v>4.450600018400003</v>
      </c>
      <c r="T46" s="433" t="s">
        <v>915</v>
      </c>
      <c r="U46" s="641">
        <v>1898</v>
      </c>
      <c r="V46" s="641">
        <v>1898</v>
      </c>
      <c r="W46" s="562">
        <f t="shared" si="7"/>
        <v>20.795824224</v>
      </c>
      <c r="X46" s="562">
        <f t="shared" si="8"/>
        <v>18.5165</v>
      </c>
      <c r="Y46" s="414">
        <f t="shared" si="9"/>
        <v>89.03951005043848</v>
      </c>
      <c r="Z46" s="562">
        <f t="shared" si="10"/>
        <v>65.9512757944</v>
      </c>
      <c r="AA46" s="562">
        <f t="shared" si="11"/>
        <v>63.78</v>
      </c>
      <c r="AB46" s="414">
        <f t="shared" si="12"/>
        <v>58.72269283934719</v>
      </c>
    </row>
    <row r="47" spans="1:28" ht="15.75">
      <c r="A47" s="1064" t="s">
        <v>900</v>
      </c>
      <c r="B47" s="1065"/>
      <c r="C47" s="488">
        <f>SUM(C13:C46)</f>
        <v>72469</v>
      </c>
      <c r="D47" s="488">
        <f aca="true" t="shared" si="13" ref="D47:V47">SUM(D13:D46)</f>
        <v>74826</v>
      </c>
      <c r="E47" s="574">
        <f>SUM(E13:E46)</f>
        <v>4348.140000000001</v>
      </c>
      <c r="F47" s="574">
        <v>12087.567000000003</v>
      </c>
      <c r="G47" s="574">
        <f>SUM(G13:G46)</f>
        <v>16435.707</v>
      </c>
      <c r="H47" s="574">
        <f t="shared" si="13"/>
        <v>96.92873282347608</v>
      </c>
      <c r="I47" s="574">
        <v>275.946637</v>
      </c>
      <c r="J47" s="574">
        <f t="shared" si="13"/>
        <v>372.8787087777838</v>
      </c>
      <c r="K47" s="574">
        <f t="shared" si="13"/>
        <v>4236.986873584</v>
      </c>
      <c r="L47" s="574">
        <v>13816.620310032</v>
      </c>
      <c r="M47" s="574">
        <f t="shared" si="13"/>
        <v>18053.607183616</v>
      </c>
      <c r="N47" s="574">
        <f>SUM(N13:N46)</f>
        <v>4232.857499999999</v>
      </c>
      <c r="O47" s="574">
        <v>11483.85772</v>
      </c>
      <c r="P47" s="574">
        <f>SUM(P13:P46)</f>
        <v>15716.715219999998</v>
      </c>
      <c r="Q47" s="574">
        <f t="shared" si="13"/>
        <v>101.05810640747583</v>
      </c>
      <c r="R47" s="574">
        <f t="shared" si="13"/>
        <v>2608.7125659863086</v>
      </c>
      <c r="S47" s="574">
        <f t="shared" si="13"/>
        <v>2709.7706723937836</v>
      </c>
      <c r="T47" s="488"/>
      <c r="U47" s="488">
        <f t="shared" si="13"/>
        <v>74826</v>
      </c>
      <c r="V47" s="488">
        <f t="shared" si="13"/>
        <v>74826</v>
      </c>
      <c r="W47" s="562">
        <f>SUM(W13:W46)</f>
        <v>4333.915606407477</v>
      </c>
      <c r="X47" s="562">
        <f>SUM(X13:X46)</f>
        <v>4232.857499999999</v>
      </c>
      <c r="Z47" s="562">
        <f>SUM(Z13:Z46)</f>
        <v>14092.570285986307</v>
      </c>
      <c r="AA47" s="562">
        <f>SUM(AA13:AA46)</f>
        <v>11483.85772</v>
      </c>
      <c r="AB47" s="634">
        <f>SUM(AB13:AB46)</f>
        <v>13764.46444332917</v>
      </c>
    </row>
    <row r="48" ht="15">
      <c r="P48" s="562"/>
    </row>
    <row r="49" spans="4:23" ht="15">
      <c r="D49" s="490"/>
      <c r="E49" s="562"/>
      <c r="F49" s="562"/>
      <c r="H49" s="562"/>
      <c r="Q49" s="562"/>
      <c r="R49" s="562"/>
      <c r="W49" s="562"/>
    </row>
    <row r="50" spans="5:17" ht="15">
      <c r="E50" s="922"/>
      <c r="F50" s="562">
        <f>F47+'AT-8_Hon_CCH_Pry (2)'!F43</f>
        <v>19752.087000000003</v>
      </c>
      <c r="G50" s="562"/>
      <c r="O50" s="562"/>
      <c r="P50" s="562"/>
      <c r="Q50" s="562"/>
    </row>
    <row r="51" spans="1:21" ht="15.75">
      <c r="A51" s="12" t="s">
        <v>1121</v>
      </c>
      <c r="B51" s="11"/>
      <c r="C51" s="11"/>
      <c r="D51" s="11"/>
      <c r="E51" s="11"/>
      <c r="F51" s="11"/>
      <c r="G51" s="11"/>
      <c r="H51" s="11"/>
      <c r="I51" s="11"/>
      <c r="J51" s="561"/>
      <c r="K51" s="561"/>
      <c r="L51" s="635"/>
      <c r="M51" s="11"/>
      <c r="T51" s="1079" t="s">
        <v>12</v>
      </c>
      <c r="U51" s="1079"/>
    </row>
    <row r="52" spans="1:22" ht="15.75">
      <c r="A52" s="1079"/>
      <c r="B52" s="1079"/>
      <c r="C52" s="1079"/>
      <c r="D52" s="1079"/>
      <c r="E52" s="1079"/>
      <c r="F52" s="1079"/>
      <c r="G52" s="1079"/>
      <c r="H52" s="1079"/>
      <c r="I52" s="1079"/>
      <c r="J52" s="1079"/>
      <c r="K52" s="1079"/>
      <c r="L52" s="1079"/>
      <c r="M52" s="1079"/>
      <c r="N52" s="1079"/>
      <c r="O52" s="1079"/>
      <c r="P52" s="1079"/>
      <c r="Q52" s="1079"/>
      <c r="T52" s="1078" t="s">
        <v>13</v>
      </c>
      <c r="U52" s="1078"/>
      <c r="V52" s="1078"/>
    </row>
    <row r="53" spans="1:22" ht="15.75">
      <c r="A53" s="1079"/>
      <c r="B53" s="1079"/>
      <c r="C53" s="1079"/>
      <c r="D53" s="1079"/>
      <c r="E53" s="1079"/>
      <c r="F53" s="1079"/>
      <c r="G53" s="1079"/>
      <c r="H53" s="1079"/>
      <c r="I53" s="1079"/>
      <c r="J53" s="1079"/>
      <c r="K53" s="1079"/>
      <c r="L53" s="1079"/>
      <c r="M53" s="1079"/>
      <c r="N53" s="1079"/>
      <c r="O53" s="1079"/>
      <c r="P53" s="1079"/>
      <c r="Q53" s="1079"/>
      <c r="T53" s="1078" t="s">
        <v>19</v>
      </c>
      <c r="U53" s="1078"/>
      <c r="V53" s="1078"/>
    </row>
    <row r="54" spans="15:22" ht="15.75">
      <c r="O54" s="996"/>
      <c r="P54" s="996"/>
      <c r="Q54" s="996"/>
      <c r="T54" s="1078" t="s">
        <v>83</v>
      </c>
      <c r="U54" s="1078"/>
      <c r="V54" s="1078"/>
    </row>
    <row r="58" ht="15">
      <c r="J58" s="414">
        <f>4727.96+470.98</f>
        <v>5198.9400000000005</v>
      </c>
    </row>
  </sheetData>
  <sheetProtection/>
  <mergeCells count="27">
    <mergeCell ref="T54:V54"/>
    <mergeCell ref="Q1:S1"/>
    <mergeCell ref="A5:Q5"/>
    <mergeCell ref="P8:S8"/>
    <mergeCell ref="A3:V3"/>
    <mergeCell ref="A4:V4"/>
    <mergeCell ref="A7:V7"/>
    <mergeCell ref="P9:S9"/>
    <mergeCell ref="A10:A11"/>
    <mergeCell ref="B10:B11"/>
    <mergeCell ref="T52:V52"/>
    <mergeCell ref="C10:C11"/>
    <mergeCell ref="D10:D11"/>
    <mergeCell ref="E10:G10"/>
    <mergeCell ref="H10:J10"/>
    <mergeCell ref="K10:M10"/>
    <mergeCell ref="N10:P10"/>
    <mergeCell ref="T53:V53"/>
    <mergeCell ref="Q10:S10"/>
    <mergeCell ref="O54:Q54"/>
    <mergeCell ref="U10:U11"/>
    <mergeCell ref="T10:T11"/>
    <mergeCell ref="V10:V11"/>
    <mergeCell ref="T51:U51"/>
    <mergeCell ref="A52:Q52"/>
    <mergeCell ref="A53:Q53"/>
    <mergeCell ref="A47:B47"/>
  </mergeCells>
  <printOptions horizontalCentered="1"/>
  <pageMargins left="0.23" right="0.16" top="0.25" bottom="0" header="0.19" footer="0.15"/>
  <pageSetup fitToHeight="1" fitToWidth="1" horizontalDpi="600" verticalDpi="600" orientation="landscape" paperSize="9" scale="62" r:id="rId1"/>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V53"/>
  <sheetViews>
    <sheetView zoomScale="90" zoomScaleNormal="90" zoomScaleSheetLayoutView="86" zoomScalePageLayoutView="0" workbookViewId="0" topLeftCell="A32">
      <selection activeCell="C55" sqref="C55"/>
    </sheetView>
  </sheetViews>
  <sheetFormatPr defaultColWidth="9.140625" defaultRowHeight="12.75"/>
  <cols>
    <col min="1" max="1" width="5.140625" style="414" customWidth="1"/>
    <col min="2" max="2" width="24.140625" style="414" customWidth="1"/>
    <col min="3" max="3" width="16.57421875" style="414" customWidth="1"/>
    <col min="4" max="4" width="14.7109375" style="414" customWidth="1"/>
    <col min="5" max="5" width="13.7109375" style="414" customWidth="1"/>
    <col min="6" max="6" width="16.00390625" style="414" customWidth="1"/>
    <col min="7" max="7" width="19.7109375" style="414" customWidth="1"/>
    <col min="8" max="8" width="15.421875" style="414" customWidth="1"/>
    <col min="9" max="9" width="26.00390625" style="414" customWidth="1"/>
    <col min="10" max="10" width="9.140625" style="414" customWidth="1"/>
    <col min="11" max="11" width="21.421875" style="414" bestFit="1" customWidth="1"/>
    <col min="12" max="16384" width="9.140625" style="414" customWidth="1"/>
  </cols>
  <sheetData>
    <row r="1" spans="9:10" ht="15">
      <c r="I1" s="23" t="s">
        <v>65</v>
      </c>
      <c r="J1" s="24"/>
    </row>
    <row r="2" spans="1:10" ht="15">
      <c r="A2" s="1078" t="s">
        <v>0</v>
      </c>
      <c r="B2" s="1078"/>
      <c r="C2" s="1078"/>
      <c r="D2" s="1078"/>
      <c r="E2" s="1078"/>
      <c r="F2" s="1078"/>
      <c r="G2" s="1078"/>
      <c r="H2" s="1078"/>
      <c r="I2" s="1078"/>
      <c r="J2" s="26"/>
    </row>
    <row r="3" spans="1:10" ht="15.75">
      <c r="A3" s="996" t="s">
        <v>656</v>
      </c>
      <c r="B3" s="996"/>
      <c r="C3" s="996"/>
      <c r="D3" s="996"/>
      <c r="E3" s="996"/>
      <c r="F3" s="996"/>
      <c r="G3" s="996"/>
      <c r="H3" s="996"/>
      <c r="I3" s="996"/>
      <c r="J3" s="76"/>
    </row>
    <row r="4" ht="10.5" customHeight="1"/>
    <row r="5" spans="1:9" ht="30.75" customHeight="1">
      <c r="A5" s="1143" t="s">
        <v>684</v>
      </c>
      <c r="B5" s="1143"/>
      <c r="C5" s="1143"/>
      <c r="D5" s="1143"/>
      <c r="E5" s="1143"/>
      <c r="F5" s="1143"/>
      <c r="G5" s="1143"/>
      <c r="H5" s="1143"/>
      <c r="I5" s="1143"/>
    </row>
    <row r="7" ht="0.75" customHeight="1"/>
    <row r="8" spans="1:9" ht="15.75">
      <c r="A8" s="11" t="s">
        <v>1114</v>
      </c>
      <c r="I8" s="591" t="s">
        <v>23</v>
      </c>
    </row>
    <row r="9" spans="4:22" ht="15">
      <c r="D9" s="1063" t="s">
        <v>828</v>
      </c>
      <c r="E9" s="1063"/>
      <c r="F9" s="1063"/>
      <c r="G9" s="1063"/>
      <c r="H9" s="1063"/>
      <c r="I9" s="1063"/>
      <c r="U9" s="308"/>
      <c r="V9" s="420"/>
    </row>
    <row r="10" spans="1:9" ht="79.5" customHeight="1">
      <c r="A10" s="418" t="s">
        <v>917</v>
      </c>
      <c r="B10" s="418" t="s">
        <v>3</v>
      </c>
      <c r="C10" s="417" t="s">
        <v>683</v>
      </c>
      <c r="D10" s="417" t="s">
        <v>685</v>
      </c>
      <c r="E10" s="417" t="s">
        <v>117</v>
      </c>
      <c r="F10" s="418" t="s">
        <v>232</v>
      </c>
      <c r="G10" s="417" t="s">
        <v>451</v>
      </c>
      <c r="H10" s="417" t="s">
        <v>158</v>
      </c>
      <c r="I10" s="644" t="s">
        <v>1115</v>
      </c>
    </row>
    <row r="11" spans="1:9" s="81" customFormat="1" ht="12.75">
      <c r="A11" s="48">
        <v>1</v>
      </c>
      <c r="B11" s="47">
        <v>2</v>
      </c>
      <c r="C11" s="48">
        <v>3</v>
      </c>
      <c r="D11" s="47">
        <v>4</v>
      </c>
      <c r="E11" s="48">
        <v>5</v>
      </c>
      <c r="F11" s="47">
        <v>6</v>
      </c>
      <c r="G11" s="48">
        <v>7</v>
      </c>
      <c r="H11" s="47">
        <v>8</v>
      </c>
      <c r="I11" s="48">
        <v>9</v>
      </c>
    </row>
    <row r="12" spans="1:10" s="645" customFormat="1" ht="15.75">
      <c r="A12" s="418">
        <v>1</v>
      </c>
      <c r="B12" s="423" t="s">
        <v>866</v>
      </c>
      <c r="C12" s="594">
        <v>20.313366784769585</v>
      </c>
      <c r="D12" s="649">
        <v>4.625779509000001</v>
      </c>
      <c r="E12" s="570">
        <v>15.687587275769584</v>
      </c>
      <c r="F12" s="525">
        <v>0</v>
      </c>
      <c r="G12" s="651">
        <v>750</v>
      </c>
      <c r="H12" s="565">
        <v>20.1</v>
      </c>
      <c r="I12" s="652">
        <f>D12+E12-H12</f>
        <v>0.21336678476958326</v>
      </c>
      <c r="J12" s="646">
        <f>D12+E12</f>
        <v>20.313366784769585</v>
      </c>
    </row>
    <row r="13" spans="1:10" s="645" customFormat="1" ht="15.75">
      <c r="A13" s="418">
        <v>2</v>
      </c>
      <c r="B13" s="423" t="s">
        <v>867</v>
      </c>
      <c r="C13" s="594">
        <v>26.190667507068227</v>
      </c>
      <c r="D13" s="649">
        <v>4.269950316000001</v>
      </c>
      <c r="E13" s="570">
        <v>21.920717191068224</v>
      </c>
      <c r="F13" s="525">
        <v>0</v>
      </c>
      <c r="G13" s="651">
        <v>750</v>
      </c>
      <c r="H13" s="650">
        <v>18.58562811416</v>
      </c>
      <c r="I13" s="652">
        <f aca="true" t="shared" si="0" ref="I13:I45">D13+E13-H13</f>
        <v>7.605039392908228</v>
      </c>
      <c r="J13" s="646">
        <f aca="true" t="shared" si="1" ref="J13:J47">D13+E13</f>
        <v>26.190667507068227</v>
      </c>
    </row>
    <row r="14" spans="1:10" s="645" customFormat="1" ht="15.75">
      <c r="A14" s="418">
        <v>3</v>
      </c>
      <c r="B14" s="423" t="s">
        <v>868</v>
      </c>
      <c r="C14" s="594">
        <v>30.271793922354377</v>
      </c>
      <c r="D14" s="649">
        <v>5.3890245000000006</v>
      </c>
      <c r="E14" s="570">
        <v>24.882769422354375</v>
      </c>
      <c r="F14" s="525">
        <v>0</v>
      </c>
      <c r="G14" s="651">
        <v>750</v>
      </c>
      <c r="H14" s="565">
        <v>27.504803825171997</v>
      </c>
      <c r="I14" s="652">
        <f t="shared" si="0"/>
        <v>2.7669900971823793</v>
      </c>
      <c r="J14" s="646">
        <f t="shared" si="1"/>
        <v>30.271793922354377</v>
      </c>
    </row>
    <row r="15" spans="1:10" s="645" customFormat="1" ht="15.75">
      <c r="A15" s="418">
        <v>4</v>
      </c>
      <c r="B15" s="423" t="s">
        <v>869</v>
      </c>
      <c r="C15" s="594">
        <v>30.84751244308469</v>
      </c>
      <c r="D15" s="649">
        <v>5.1982</v>
      </c>
      <c r="E15" s="570">
        <v>25.64931244308469</v>
      </c>
      <c r="F15" s="525">
        <v>0</v>
      </c>
      <c r="G15" s="651">
        <v>750</v>
      </c>
      <c r="H15" s="565">
        <v>28.619215705401</v>
      </c>
      <c r="I15" s="652">
        <f t="shared" si="0"/>
        <v>2.2282967376836886</v>
      </c>
      <c r="J15" s="646">
        <f t="shared" si="1"/>
        <v>30.84751244308469</v>
      </c>
    </row>
    <row r="16" spans="1:10" s="645" customFormat="1" ht="15.75">
      <c r="A16" s="418">
        <v>5</v>
      </c>
      <c r="B16" s="423" t="s">
        <v>870</v>
      </c>
      <c r="C16" s="594">
        <v>24.900933709978126</v>
      </c>
      <c r="D16" s="649">
        <v>3.4602000000000004</v>
      </c>
      <c r="E16" s="570">
        <v>21.440733709978126</v>
      </c>
      <c r="F16" s="525">
        <v>0</v>
      </c>
      <c r="G16" s="651">
        <v>750</v>
      </c>
      <c r="H16" s="565">
        <v>24.10112830903275</v>
      </c>
      <c r="I16" s="652">
        <f t="shared" si="0"/>
        <v>0.7998054009453774</v>
      </c>
      <c r="J16" s="646">
        <f t="shared" si="1"/>
        <v>24.900933709978126</v>
      </c>
    </row>
    <row r="17" spans="1:10" s="645" customFormat="1" ht="15.75">
      <c r="A17" s="418">
        <v>6</v>
      </c>
      <c r="B17" s="423" t="s">
        <v>871</v>
      </c>
      <c r="C17" s="594">
        <v>12.577825322932984</v>
      </c>
      <c r="D17" s="649">
        <v>2.48808525</v>
      </c>
      <c r="E17" s="570">
        <v>10.089740072932985</v>
      </c>
      <c r="F17" s="525">
        <v>0</v>
      </c>
      <c r="G17" s="651">
        <v>750</v>
      </c>
      <c r="H17" s="565">
        <v>11.779729855162499</v>
      </c>
      <c r="I17" s="652">
        <f t="shared" si="0"/>
        <v>0.7980954677704855</v>
      </c>
      <c r="J17" s="646">
        <f t="shared" si="1"/>
        <v>12.577825322932984</v>
      </c>
    </row>
    <row r="18" spans="1:10" s="645" customFormat="1" ht="15.75">
      <c r="A18" s="418">
        <v>7</v>
      </c>
      <c r="B18" s="423" t="s">
        <v>872</v>
      </c>
      <c r="C18" s="594">
        <v>14.05857888784875</v>
      </c>
      <c r="D18" s="649">
        <v>2.657244</v>
      </c>
      <c r="E18" s="570">
        <v>11.40133488784875</v>
      </c>
      <c r="F18" s="525">
        <v>0</v>
      </c>
      <c r="G18" s="651">
        <v>750</v>
      </c>
      <c r="H18" s="565">
        <v>12.5950257396975</v>
      </c>
      <c r="I18" s="652">
        <f t="shared" si="0"/>
        <v>1.4635531481512505</v>
      </c>
      <c r="J18" s="646">
        <f t="shared" si="1"/>
        <v>14.05857888784875</v>
      </c>
    </row>
    <row r="19" spans="1:10" s="645" customFormat="1" ht="15.75">
      <c r="A19" s="418">
        <v>8</v>
      </c>
      <c r="B19" s="423" t="s">
        <v>873</v>
      </c>
      <c r="C19" s="594">
        <v>19.316195962875</v>
      </c>
      <c r="D19" s="649">
        <v>4.374072</v>
      </c>
      <c r="E19" s="570">
        <v>14.942123962875002</v>
      </c>
      <c r="F19" s="525">
        <v>0</v>
      </c>
      <c r="G19" s="651">
        <v>750</v>
      </c>
      <c r="H19" s="565">
        <v>11.716157379700501</v>
      </c>
      <c r="I19" s="652">
        <f t="shared" si="0"/>
        <v>7.6000385831744985</v>
      </c>
      <c r="J19" s="646">
        <f t="shared" si="1"/>
        <v>19.316195962875</v>
      </c>
    </row>
    <row r="20" spans="1:10" s="645" customFormat="1" ht="15.75">
      <c r="A20" s="418">
        <v>9</v>
      </c>
      <c r="B20" s="423" t="s">
        <v>874</v>
      </c>
      <c r="C20" s="594">
        <v>17.74250296870219</v>
      </c>
      <c r="D20" s="649">
        <v>3.545579250000001</v>
      </c>
      <c r="E20" s="570">
        <v>14.19692371870219</v>
      </c>
      <c r="F20" s="525">
        <v>0</v>
      </c>
      <c r="G20" s="651">
        <v>750</v>
      </c>
      <c r="H20" s="565">
        <v>17.1214771119615</v>
      </c>
      <c r="I20" s="652">
        <f t="shared" si="0"/>
        <v>0.6210258567406903</v>
      </c>
      <c r="J20" s="646">
        <f t="shared" si="1"/>
        <v>17.74250296870219</v>
      </c>
    </row>
    <row r="21" spans="1:10" s="645" customFormat="1" ht="15.75">
      <c r="A21" s="418">
        <v>10</v>
      </c>
      <c r="B21" s="423" t="s">
        <v>875</v>
      </c>
      <c r="C21" s="594">
        <v>22.780375988371876</v>
      </c>
      <c r="D21" s="649">
        <v>3.3832903005000006</v>
      </c>
      <c r="E21" s="570">
        <v>19.397085687871876</v>
      </c>
      <c r="F21" s="525">
        <v>0</v>
      </c>
      <c r="G21" s="651">
        <v>750</v>
      </c>
      <c r="H21" s="565">
        <v>22.38</v>
      </c>
      <c r="I21" s="652">
        <f t="shared" si="0"/>
        <v>0.40037598837187716</v>
      </c>
      <c r="J21" s="646">
        <f t="shared" si="1"/>
        <v>22.780375988371876</v>
      </c>
    </row>
    <row r="22" spans="1:10" s="645" customFormat="1" ht="15.75">
      <c r="A22" s="418">
        <v>11</v>
      </c>
      <c r="B22" s="423" t="s">
        <v>876</v>
      </c>
      <c r="C22" s="594">
        <v>16.029273863128125</v>
      </c>
      <c r="D22" s="649">
        <v>3.2506122495000005</v>
      </c>
      <c r="E22" s="570">
        <v>12.778661613628124</v>
      </c>
      <c r="F22" s="525">
        <v>0</v>
      </c>
      <c r="G22" s="651">
        <v>750</v>
      </c>
      <c r="H22" s="650">
        <v>10.318603699756249</v>
      </c>
      <c r="I22" s="652">
        <f t="shared" si="0"/>
        <v>5.710670163371876</v>
      </c>
      <c r="J22" s="646">
        <f t="shared" si="1"/>
        <v>16.029273863128125</v>
      </c>
    </row>
    <row r="23" spans="1:10" s="645" customFormat="1" ht="15.75">
      <c r="A23" s="418">
        <v>12</v>
      </c>
      <c r="B23" s="423" t="s">
        <v>877</v>
      </c>
      <c r="C23" s="594">
        <v>41.94058555695469</v>
      </c>
      <c r="D23" s="649">
        <v>7.797299999999998</v>
      </c>
      <c r="E23" s="570">
        <v>34.14328555695469</v>
      </c>
      <c r="F23" s="525">
        <v>0</v>
      </c>
      <c r="G23" s="651">
        <v>750</v>
      </c>
      <c r="H23" s="565">
        <v>34.0715137367955</v>
      </c>
      <c r="I23" s="652">
        <f t="shared" si="0"/>
        <v>7.869071820159185</v>
      </c>
      <c r="J23" s="646">
        <f t="shared" si="1"/>
        <v>41.94058555695469</v>
      </c>
    </row>
    <row r="24" spans="1:10" s="645" customFormat="1" ht="15.75">
      <c r="A24" s="418">
        <v>13</v>
      </c>
      <c r="B24" s="423" t="s">
        <v>878</v>
      </c>
      <c r="C24" s="594">
        <v>24.35180770311656</v>
      </c>
      <c r="D24" s="649">
        <v>6.1315455000000005</v>
      </c>
      <c r="E24" s="570">
        <v>18.220262203116558</v>
      </c>
      <c r="F24" s="525">
        <v>0</v>
      </c>
      <c r="G24" s="651">
        <v>750</v>
      </c>
      <c r="H24" s="565">
        <v>20.234305308889496</v>
      </c>
      <c r="I24" s="652">
        <f t="shared" si="0"/>
        <v>4.117502394227063</v>
      </c>
      <c r="J24" s="646">
        <f t="shared" si="1"/>
        <v>24.35180770311656</v>
      </c>
    </row>
    <row r="25" spans="1:10" s="645" customFormat="1" ht="15.75">
      <c r="A25" s="418">
        <v>14</v>
      </c>
      <c r="B25" s="423" t="s">
        <v>879</v>
      </c>
      <c r="C25" s="594">
        <v>14.923540140819373</v>
      </c>
      <c r="D25" s="649">
        <v>2.943777</v>
      </c>
      <c r="E25" s="570">
        <v>11.979763140819374</v>
      </c>
      <c r="F25" s="525">
        <v>0</v>
      </c>
      <c r="G25" s="651">
        <v>750</v>
      </c>
      <c r="H25" s="565">
        <v>10.459442270337751</v>
      </c>
      <c r="I25" s="652">
        <f t="shared" si="0"/>
        <v>4.464097870481622</v>
      </c>
      <c r="J25" s="646">
        <f t="shared" si="1"/>
        <v>14.923540140819373</v>
      </c>
    </row>
    <row r="26" spans="1:10" s="645" customFormat="1" ht="15.75">
      <c r="A26" s="418">
        <v>15</v>
      </c>
      <c r="B26" s="423" t="s">
        <v>880</v>
      </c>
      <c r="C26" s="594">
        <v>6.582210833296875</v>
      </c>
      <c r="D26" s="649">
        <v>1.2607689</v>
      </c>
      <c r="E26" s="570">
        <v>5.3214419332968745</v>
      </c>
      <c r="F26" s="525">
        <v>0</v>
      </c>
      <c r="G26" s="651">
        <v>750</v>
      </c>
      <c r="H26" s="565">
        <v>4.66782485334</v>
      </c>
      <c r="I26" s="652">
        <f t="shared" si="0"/>
        <v>1.914385979956875</v>
      </c>
      <c r="J26" s="646">
        <f t="shared" si="1"/>
        <v>6.582210833296875</v>
      </c>
    </row>
    <row r="27" spans="1:10" s="645" customFormat="1" ht="15.75">
      <c r="A27" s="418">
        <v>16</v>
      </c>
      <c r="B27" s="423" t="s">
        <v>881</v>
      </c>
      <c r="C27" s="594">
        <v>22.710717970014375</v>
      </c>
      <c r="D27" s="649">
        <v>4.2592455</v>
      </c>
      <c r="E27" s="570">
        <v>18.451472470014377</v>
      </c>
      <c r="F27" s="525">
        <v>0</v>
      </c>
      <c r="G27" s="651">
        <v>750</v>
      </c>
      <c r="H27" s="565">
        <v>19.836872614957503</v>
      </c>
      <c r="I27" s="652">
        <f t="shared" si="0"/>
        <v>2.873845355056872</v>
      </c>
      <c r="J27" s="646">
        <f t="shared" si="1"/>
        <v>22.710717970014375</v>
      </c>
    </row>
    <row r="28" spans="1:10" s="645" customFormat="1" ht="15.75">
      <c r="A28" s="418">
        <v>17</v>
      </c>
      <c r="B28" s="423" t="s">
        <v>882</v>
      </c>
      <c r="C28" s="594">
        <v>15.658787385647813</v>
      </c>
      <c r="D28" s="649">
        <v>2.7580875000000002</v>
      </c>
      <c r="E28" s="570">
        <v>12.900699885647812</v>
      </c>
      <c r="F28" s="525">
        <v>0</v>
      </c>
      <c r="G28" s="651">
        <v>750</v>
      </c>
      <c r="H28" s="565">
        <v>14.771410872611996</v>
      </c>
      <c r="I28" s="652">
        <f t="shared" si="0"/>
        <v>0.8873765130358162</v>
      </c>
      <c r="J28" s="646">
        <f t="shared" si="1"/>
        <v>15.658787385647813</v>
      </c>
    </row>
    <row r="29" spans="1:10" s="645" customFormat="1" ht="15.75">
      <c r="A29" s="424">
        <v>18</v>
      </c>
      <c r="B29" s="425" t="s">
        <v>883</v>
      </c>
      <c r="C29" s="594">
        <v>20.290234482087186</v>
      </c>
      <c r="D29" s="649">
        <v>0</v>
      </c>
      <c r="E29" s="570">
        <v>20.290234482087186</v>
      </c>
      <c r="F29" s="525">
        <v>0</v>
      </c>
      <c r="G29" s="651">
        <v>750</v>
      </c>
      <c r="H29" s="565">
        <v>19.98</v>
      </c>
      <c r="I29" s="652">
        <f t="shared" si="0"/>
        <v>0.3102344820871856</v>
      </c>
      <c r="J29" s="646">
        <f t="shared" si="1"/>
        <v>20.290234482087186</v>
      </c>
    </row>
    <row r="30" spans="1:10" s="645" customFormat="1" ht="15.75">
      <c r="A30" s="418">
        <v>19</v>
      </c>
      <c r="B30" s="423" t="s">
        <v>884</v>
      </c>
      <c r="C30" s="594">
        <v>12.688062758157187</v>
      </c>
      <c r="D30" s="649">
        <v>1.486304025</v>
      </c>
      <c r="E30" s="570">
        <v>11.201758733157188</v>
      </c>
      <c r="F30" s="525">
        <v>0</v>
      </c>
      <c r="G30" s="651">
        <v>750</v>
      </c>
      <c r="H30" s="565">
        <v>12.250794947280749</v>
      </c>
      <c r="I30" s="652">
        <f t="shared" si="0"/>
        <v>0.4372678108764383</v>
      </c>
      <c r="J30" s="646">
        <f t="shared" si="1"/>
        <v>12.688062758157187</v>
      </c>
    </row>
    <row r="31" spans="1:10" s="645" customFormat="1" ht="15.75">
      <c r="A31" s="424">
        <v>20</v>
      </c>
      <c r="B31" s="425" t="s">
        <v>885</v>
      </c>
      <c r="C31" s="594">
        <v>26.32376381036062</v>
      </c>
      <c r="D31" s="649">
        <v>3.919387499999999</v>
      </c>
      <c r="E31" s="570">
        <v>22.40437631036062</v>
      </c>
      <c r="F31" s="525">
        <v>0</v>
      </c>
      <c r="G31" s="651">
        <v>750</v>
      </c>
      <c r="H31" s="565">
        <v>24.01641228001425</v>
      </c>
      <c r="I31" s="652">
        <f t="shared" si="0"/>
        <v>2.30735153034637</v>
      </c>
      <c r="J31" s="646">
        <f t="shared" si="1"/>
        <v>26.32376381036062</v>
      </c>
    </row>
    <row r="32" spans="1:10" s="645" customFormat="1" ht="15.75">
      <c r="A32" s="418">
        <v>21</v>
      </c>
      <c r="B32" s="423" t="s">
        <v>886</v>
      </c>
      <c r="C32" s="594">
        <v>10.070865158326875</v>
      </c>
      <c r="D32" s="649">
        <v>2.5851977775000003</v>
      </c>
      <c r="E32" s="570">
        <v>7.485667380826875</v>
      </c>
      <c r="F32" s="525">
        <v>0</v>
      </c>
      <c r="G32" s="651">
        <v>750</v>
      </c>
      <c r="H32" s="565">
        <v>9.7092962432</v>
      </c>
      <c r="I32" s="652">
        <f t="shared" si="0"/>
        <v>0.36156891512687395</v>
      </c>
      <c r="J32" s="646">
        <f t="shared" si="1"/>
        <v>10.070865158326875</v>
      </c>
    </row>
    <row r="33" spans="1:10" s="645" customFormat="1" ht="15.75">
      <c r="A33" s="418">
        <v>22</v>
      </c>
      <c r="B33" s="423" t="s">
        <v>887</v>
      </c>
      <c r="C33" s="594">
        <v>14.7955183234575</v>
      </c>
      <c r="D33" s="649">
        <v>2.4838174724999993</v>
      </c>
      <c r="E33" s="570">
        <v>12.3117008509575</v>
      </c>
      <c r="F33" s="525">
        <v>0</v>
      </c>
      <c r="G33" s="651">
        <v>750</v>
      </c>
      <c r="H33" s="650">
        <v>8.401113136499</v>
      </c>
      <c r="I33" s="652">
        <f t="shared" si="0"/>
        <v>6.394405186958501</v>
      </c>
      <c r="J33" s="646">
        <f t="shared" si="1"/>
        <v>14.7955183234575</v>
      </c>
    </row>
    <row r="34" spans="1:10" s="645" customFormat="1" ht="15.75">
      <c r="A34" s="418">
        <v>23</v>
      </c>
      <c r="B34" s="423" t="s">
        <v>888</v>
      </c>
      <c r="C34" s="594">
        <v>34.55403513090656</v>
      </c>
      <c r="D34" s="649">
        <v>6.6313785</v>
      </c>
      <c r="E34" s="570">
        <v>27.922656630906562</v>
      </c>
      <c r="F34" s="525">
        <v>0</v>
      </c>
      <c r="G34" s="651">
        <v>750</v>
      </c>
      <c r="H34" s="565">
        <v>33.13070064863212</v>
      </c>
      <c r="I34" s="652">
        <f t="shared" si="0"/>
        <v>1.4233344822744414</v>
      </c>
      <c r="J34" s="646">
        <f t="shared" si="1"/>
        <v>34.55403513090656</v>
      </c>
    </row>
    <row r="35" spans="1:10" s="645" customFormat="1" ht="15.75">
      <c r="A35" s="418">
        <v>24</v>
      </c>
      <c r="B35" s="423" t="s">
        <v>889</v>
      </c>
      <c r="C35" s="594">
        <v>22.81748344885594</v>
      </c>
      <c r="D35" s="649">
        <v>4.376904150000001</v>
      </c>
      <c r="E35" s="570">
        <v>18.440579298855937</v>
      </c>
      <c r="F35" s="525">
        <v>0</v>
      </c>
      <c r="G35" s="651">
        <v>750</v>
      </c>
      <c r="H35" s="565">
        <v>14.337786758315248</v>
      </c>
      <c r="I35" s="652">
        <f t="shared" si="0"/>
        <v>8.47969669054069</v>
      </c>
      <c r="J35" s="646">
        <f t="shared" si="1"/>
        <v>22.81748344885594</v>
      </c>
    </row>
    <row r="36" spans="1:10" s="645" customFormat="1" ht="15.75">
      <c r="A36" s="418">
        <v>25</v>
      </c>
      <c r="B36" s="423" t="s">
        <v>890</v>
      </c>
      <c r="C36" s="594">
        <v>42.12088010296375</v>
      </c>
      <c r="D36" s="649">
        <v>7.9474</v>
      </c>
      <c r="E36" s="570">
        <v>34.17348010296375</v>
      </c>
      <c r="F36" s="525">
        <v>0</v>
      </c>
      <c r="G36" s="651">
        <v>750</v>
      </c>
      <c r="H36" s="565">
        <v>42.1</v>
      </c>
      <c r="I36" s="652">
        <f t="shared" si="0"/>
        <v>0.020880102963751312</v>
      </c>
      <c r="J36" s="646">
        <f t="shared" si="1"/>
        <v>42.12088010296375</v>
      </c>
    </row>
    <row r="37" spans="1:10" s="645" customFormat="1" ht="15.75">
      <c r="A37" s="418">
        <v>26</v>
      </c>
      <c r="B37" s="423" t="s">
        <v>891</v>
      </c>
      <c r="C37" s="594">
        <v>52.10761027070062</v>
      </c>
      <c r="D37" s="649">
        <v>8.3661</v>
      </c>
      <c r="E37" s="570">
        <v>43.741510270700616</v>
      </c>
      <c r="F37" s="525">
        <v>0</v>
      </c>
      <c r="G37" s="651">
        <v>750</v>
      </c>
      <c r="H37" s="650">
        <v>41.65482851624</v>
      </c>
      <c r="I37" s="652">
        <f t="shared" si="0"/>
        <v>10.452781754460617</v>
      </c>
      <c r="J37" s="646">
        <f t="shared" si="1"/>
        <v>52.10761027070062</v>
      </c>
    </row>
    <row r="38" spans="1:10" s="645" customFormat="1" ht="15.75">
      <c r="A38" s="418">
        <v>27</v>
      </c>
      <c r="B38" s="423" t="s">
        <v>892</v>
      </c>
      <c r="C38" s="594">
        <v>46.33147913599687</v>
      </c>
      <c r="D38" s="649">
        <v>9.031122</v>
      </c>
      <c r="E38" s="570">
        <v>37.300357135996876</v>
      </c>
      <c r="F38" s="525">
        <v>0</v>
      </c>
      <c r="G38" s="651">
        <v>750</v>
      </c>
      <c r="H38" s="565">
        <v>42.72913139016</v>
      </c>
      <c r="I38" s="652">
        <f t="shared" si="0"/>
        <v>3.602347745836873</v>
      </c>
      <c r="J38" s="646">
        <f t="shared" si="1"/>
        <v>46.33147913599687</v>
      </c>
    </row>
    <row r="39" spans="1:10" s="645" customFormat="1" ht="15.75">
      <c r="A39" s="418">
        <v>28</v>
      </c>
      <c r="B39" s="423" t="s">
        <v>893</v>
      </c>
      <c r="C39" s="594">
        <v>46.592255613124685</v>
      </c>
      <c r="D39" s="649">
        <v>5.215185</v>
      </c>
      <c r="E39" s="570">
        <v>41.37707061312469</v>
      </c>
      <c r="F39" s="525">
        <v>0</v>
      </c>
      <c r="G39" s="651">
        <v>750</v>
      </c>
      <c r="H39" s="565">
        <v>42.243164743248</v>
      </c>
      <c r="I39" s="652">
        <f t="shared" si="0"/>
        <v>4.349090869876683</v>
      </c>
      <c r="J39" s="646">
        <f t="shared" si="1"/>
        <v>46.592255613124685</v>
      </c>
    </row>
    <row r="40" spans="1:10" s="645" customFormat="1" ht="15.75">
      <c r="A40" s="418">
        <v>29</v>
      </c>
      <c r="B40" s="423" t="s">
        <v>894</v>
      </c>
      <c r="C40" s="594">
        <v>30.992987998319997</v>
      </c>
      <c r="D40" s="649">
        <v>3.8512500000000003</v>
      </c>
      <c r="E40" s="570">
        <v>27.141737998319996</v>
      </c>
      <c r="F40" s="525">
        <v>0</v>
      </c>
      <c r="G40" s="651">
        <v>750</v>
      </c>
      <c r="H40" s="565">
        <v>26.501022395367748</v>
      </c>
      <c r="I40" s="652">
        <f t="shared" si="0"/>
        <v>4.491965602952249</v>
      </c>
      <c r="J40" s="646">
        <f t="shared" si="1"/>
        <v>30.992987998319997</v>
      </c>
    </row>
    <row r="41" spans="1:10" s="645" customFormat="1" ht="15.75">
      <c r="A41" s="418">
        <v>30</v>
      </c>
      <c r="B41" s="423" t="s">
        <v>895</v>
      </c>
      <c r="C41" s="594">
        <v>44.443086922608614</v>
      </c>
      <c r="D41" s="649">
        <v>7.781499999999999</v>
      </c>
      <c r="E41" s="570">
        <v>36.66158692260861</v>
      </c>
      <c r="F41" s="525">
        <v>0</v>
      </c>
      <c r="G41" s="651">
        <v>750</v>
      </c>
      <c r="H41" s="565">
        <v>42.53242374937575</v>
      </c>
      <c r="I41" s="652">
        <f t="shared" si="0"/>
        <v>1.9106631732328623</v>
      </c>
      <c r="J41" s="646">
        <f t="shared" si="1"/>
        <v>44.443086922608614</v>
      </c>
    </row>
    <row r="42" spans="1:10" ht="15.75">
      <c r="A42" s="418">
        <v>31</v>
      </c>
      <c r="B42" s="423" t="s">
        <v>896</v>
      </c>
      <c r="C42" s="594">
        <v>53.8979152262028</v>
      </c>
      <c r="D42" s="594">
        <v>8.089599999999999</v>
      </c>
      <c r="E42" s="570">
        <v>45.8083152262028</v>
      </c>
      <c r="F42" s="525">
        <v>0</v>
      </c>
      <c r="G42" s="651">
        <v>750</v>
      </c>
      <c r="H42" s="565">
        <v>46.17612440086337</v>
      </c>
      <c r="I42" s="652">
        <f t="shared" si="0"/>
        <v>7.721790825339426</v>
      </c>
      <c r="J42" s="646">
        <f t="shared" si="1"/>
        <v>53.8979152262028</v>
      </c>
    </row>
    <row r="43" spans="1:10" ht="15.75">
      <c r="A43" s="418">
        <v>32</v>
      </c>
      <c r="B43" s="423" t="s">
        <v>897</v>
      </c>
      <c r="C43" s="594">
        <v>28.368157974602184</v>
      </c>
      <c r="D43" s="594">
        <v>3.3101000000000003</v>
      </c>
      <c r="E43" s="570">
        <v>25.058057974602185</v>
      </c>
      <c r="F43" s="525">
        <v>0</v>
      </c>
      <c r="G43" s="651">
        <v>750</v>
      </c>
      <c r="H43" s="565">
        <v>26.872630428868497</v>
      </c>
      <c r="I43" s="652">
        <f t="shared" si="0"/>
        <v>1.4955275457336867</v>
      </c>
      <c r="J43" s="646">
        <f t="shared" si="1"/>
        <v>28.368157974602184</v>
      </c>
    </row>
    <row r="44" spans="1:10" ht="15.75">
      <c r="A44" s="418">
        <v>33</v>
      </c>
      <c r="B44" s="423" t="s">
        <v>898</v>
      </c>
      <c r="C44" s="594">
        <v>44.340902620556875</v>
      </c>
      <c r="D44" s="594">
        <v>7.163500000000001</v>
      </c>
      <c r="E44" s="570">
        <v>37.177402620556876</v>
      </c>
      <c r="F44" s="525">
        <v>0</v>
      </c>
      <c r="G44" s="651">
        <v>750</v>
      </c>
      <c r="H44" s="565">
        <v>38.73187861955025</v>
      </c>
      <c r="I44" s="652">
        <f t="shared" si="0"/>
        <v>5.609024001006624</v>
      </c>
      <c r="J44" s="646">
        <f t="shared" si="1"/>
        <v>44.340902620556875</v>
      </c>
    </row>
    <row r="45" spans="1:10" ht="15.75">
      <c r="A45" s="418">
        <v>34</v>
      </c>
      <c r="B45" s="423" t="s">
        <v>899</v>
      </c>
      <c r="C45" s="594">
        <v>30.081664764039374</v>
      </c>
      <c r="D45" s="594">
        <v>4.4561924999999984</v>
      </c>
      <c r="E45" s="570">
        <v>25.625472264039374</v>
      </c>
      <c r="F45" s="525">
        <v>0</v>
      </c>
      <c r="G45" s="651">
        <v>750</v>
      </c>
      <c r="H45" s="565">
        <v>24.796185102560003</v>
      </c>
      <c r="I45" s="652">
        <f t="shared" si="0"/>
        <v>5.285479661479371</v>
      </c>
      <c r="J45" s="646">
        <f t="shared" si="1"/>
        <v>30.081664764039374</v>
      </c>
    </row>
    <row r="46" spans="1:10" ht="15.75">
      <c r="A46" s="1064" t="s">
        <v>900</v>
      </c>
      <c r="B46" s="1065"/>
      <c r="C46" s="596">
        <v>922.0135806922315</v>
      </c>
      <c r="D46" s="596">
        <f aca="true" t="shared" si="2" ref="D46:I46">SUM(D12:D45)</f>
        <v>154.48770069999998</v>
      </c>
      <c r="E46" s="596">
        <f t="shared" si="2"/>
        <v>767.5258799922315</v>
      </c>
      <c r="F46" s="596">
        <f t="shared" si="2"/>
        <v>0</v>
      </c>
      <c r="G46" s="596"/>
      <c r="H46" s="596">
        <f t="shared" si="2"/>
        <v>805.0266327571513</v>
      </c>
      <c r="I46" s="596">
        <f t="shared" si="2"/>
        <v>116.98694793507997</v>
      </c>
      <c r="J46" s="646">
        <f t="shared" si="1"/>
        <v>922.0135806922315</v>
      </c>
    </row>
    <row r="47" spans="3:11" ht="15">
      <c r="C47" s="414">
        <v>0</v>
      </c>
      <c r="I47" s="647"/>
      <c r="J47" s="646">
        <f t="shared" si="1"/>
        <v>0</v>
      </c>
      <c r="K47" s="931"/>
    </row>
    <row r="48" spans="5:11" ht="15.75">
      <c r="E48" s="86"/>
      <c r="F48" s="86"/>
      <c r="G48" s="86"/>
      <c r="H48" s="648"/>
      <c r="I48" s="597"/>
      <c r="K48" s="930"/>
    </row>
    <row r="49" spans="5:9" ht="15.75">
      <c r="E49" s="426"/>
      <c r="F49" s="426"/>
      <c r="G49" s="426"/>
      <c r="H49" s="86"/>
      <c r="I49" s="420"/>
    </row>
    <row r="50" spans="1:10" ht="15.75">
      <c r="A50" s="12" t="s">
        <v>1121</v>
      </c>
      <c r="E50" s="76"/>
      <c r="F50" s="76"/>
      <c r="G50" s="1082" t="s">
        <v>12</v>
      </c>
      <c r="H50" s="1082"/>
      <c r="I50" s="1082"/>
      <c r="J50" s="1082"/>
    </row>
    <row r="51" spans="5:9" ht="15.75">
      <c r="E51" s="1079" t="s">
        <v>13</v>
      </c>
      <c r="F51" s="1079"/>
      <c r="G51" s="1079"/>
      <c r="H51" s="1079"/>
      <c r="I51" s="1079"/>
    </row>
    <row r="52" spans="5:9" ht="15.75">
      <c r="E52" s="1079" t="s">
        <v>19</v>
      </c>
      <c r="F52" s="1079"/>
      <c r="G52" s="1079"/>
      <c r="H52" s="1079"/>
      <c r="I52" s="1079"/>
    </row>
    <row r="53" spans="9:12" ht="15.75">
      <c r="I53" s="1069" t="s">
        <v>83</v>
      </c>
      <c r="J53" s="1069"/>
      <c r="K53" s="1069"/>
      <c r="L53" s="1069"/>
    </row>
  </sheetData>
  <sheetProtection/>
  <mergeCells count="9">
    <mergeCell ref="A2:I2"/>
    <mergeCell ref="A3:I3"/>
    <mergeCell ref="I53:L53"/>
    <mergeCell ref="D9:I9"/>
    <mergeCell ref="E51:I51"/>
    <mergeCell ref="E52:I52"/>
    <mergeCell ref="A5:I5"/>
    <mergeCell ref="A46:B46"/>
    <mergeCell ref="G50:J50"/>
  </mergeCells>
  <printOptions horizontalCentered="1"/>
  <pageMargins left="0.7086614173228347" right="0.7086614173228347" top="0.16" bottom="0" header="0.08" footer="0.09"/>
  <pageSetup fitToHeight="1" fitToWidth="1" horizontalDpi="600" verticalDpi="600" orientation="landscape" paperSize="9" scale="66" r:id="rId1"/>
  <colBreaks count="1" manualBreakCount="1">
    <brk id="9" max="32" man="1"/>
  </colBreaks>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Q32"/>
  <sheetViews>
    <sheetView zoomScaleSheetLayoutView="81" zoomScalePageLayoutView="0" workbookViewId="0" topLeftCell="A5">
      <pane xSplit="2" ySplit="7" topLeftCell="C18" activePane="bottomRight" state="frozen"/>
      <selection pane="topLeft" activeCell="A5" sqref="A5"/>
      <selection pane="topRight" activeCell="C5" sqref="C5"/>
      <selection pane="bottomLeft" activeCell="A12" sqref="A12"/>
      <selection pane="bottomRight" activeCell="E28" sqref="E28"/>
    </sheetView>
  </sheetViews>
  <sheetFormatPr defaultColWidth="9.140625" defaultRowHeight="12.75"/>
  <cols>
    <col min="1" max="1" width="3.421875" style="414" customWidth="1"/>
    <col min="2" max="2" width="37.28125" style="414" customWidth="1"/>
    <col min="3" max="3" width="12.28125" style="414" customWidth="1"/>
    <col min="4" max="5" width="15.140625" style="414" customWidth="1"/>
    <col min="6" max="6" width="15.8515625" style="414" customWidth="1"/>
    <col min="7" max="7" width="12.57421875" style="414" customWidth="1"/>
    <col min="8" max="8" width="23.7109375" style="414" customWidth="1"/>
    <col min="9" max="16384" width="9.140625" style="414" customWidth="1"/>
  </cols>
  <sheetData>
    <row r="1" spans="4:11" ht="15.75">
      <c r="D1" s="76"/>
      <c r="E1" s="76"/>
      <c r="F1" s="76"/>
      <c r="H1" s="23" t="s">
        <v>66</v>
      </c>
      <c r="J1" s="24"/>
      <c r="K1" s="24"/>
    </row>
    <row r="2" spans="1:11" ht="15">
      <c r="A2" s="1078" t="s">
        <v>0</v>
      </c>
      <c r="B2" s="1078"/>
      <c r="C2" s="1078"/>
      <c r="D2" s="1078"/>
      <c r="E2" s="1078"/>
      <c r="F2" s="1078"/>
      <c r="G2" s="1078"/>
      <c r="H2" s="1078"/>
      <c r="I2" s="26"/>
      <c r="J2" s="26"/>
      <c r="K2" s="26"/>
    </row>
    <row r="3" spans="1:11" ht="15.75">
      <c r="A3" s="996" t="s">
        <v>656</v>
      </c>
      <c r="B3" s="996"/>
      <c r="C3" s="996"/>
      <c r="D3" s="996"/>
      <c r="E3" s="996"/>
      <c r="F3" s="996"/>
      <c r="G3" s="996"/>
      <c r="H3" s="996"/>
      <c r="I3" s="76"/>
      <c r="J3" s="76"/>
      <c r="K3" s="76"/>
    </row>
    <row r="4" ht="10.5" customHeight="1"/>
    <row r="5" spans="1:8" ht="19.5" customHeight="1">
      <c r="A5" s="998" t="s">
        <v>686</v>
      </c>
      <c r="B5" s="1078"/>
      <c r="C5" s="1078"/>
      <c r="D5" s="1078"/>
      <c r="E5" s="1078"/>
      <c r="F5" s="1078"/>
      <c r="G5" s="1078"/>
      <c r="H5" s="1078"/>
    </row>
    <row r="7" spans="1:8" s="11" customFormat="1" ht="15.75" customHeight="1" hidden="1">
      <c r="A7" s="414"/>
      <c r="B7" s="414"/>
      <c r="C7" s="414"/>
      <c r="D7" s="414"/>
      <c r="E7" s="414"/>
      <c r="F7" s="414"/>
      <c r="G7" s="414"/>
      <c r="H7" s="414"/>
    </row>
    <row r="8" spans="1:8" s="11" customFormat="1" ht="15.75">
      <c r="A8" s="1069" t="s">
        <v>936</v>
      </c>
      <c r="B8" s="1069"/>
      <c r="C8" s="414"/>
      <c r="D8" s="414"/>
      <c r="E8" s="414"/>
      <c r="F8" s="414"/>
      <c r="G8" s="414"/>
      <c r="H8" s="591" t="s">
        <v>27</v>
      </c>
    </row>
    <row r="9" spans="2:17" s="11" customFormat="1" ht="15.75">
      <c r="B9" s="414"/>
      <c r="C9" s="414"/>
      <c r="D9" s="416"/>
      <c r="E9" s="416"/>
      <c r="G9" s="416" t="s">
        <v>825</v>
      </c>
      <c r="H9" s="416"/>
      <c r="I9" s="416"/>
      <c r="P9" s="87"/>
      <c r="Q9" s="86"/>
    </row>
    <row r="10" spans="1:8" s="654" customFormat="1" ht="67.5" customHeight="1">
      <c r="A10" s="653"/>
      <c r="B10" s="393" t="s">
        <v>28</v>
      </c>
      <c r="C10" s="393" t="s">
        <v>687</v>
      </c>
      <c r="D10" s="393" t="s">
        <v>675</v>
      </c>
      <c r="E10" s="393" t="s">
        <v>231</v>
      </c>
      <c r="F10" s="393" t="s">
        <v>232</v>
      </c>
      <c r="G10" s="393" t="s">
        <v>72</v>
      </c>
      <c r="H10" s="393" t="s">
        <v>835</v>
      </c>
    </row>
    <row r="11" spans="1:8" s="660" customFormat="1" ht="14.25" customHeight="1">
      <c r="A11" s="47">
        <v>1</v>
      </c>
      <c r="B11" s="47">
        <v>2</v>
      </c>
      <c r="C11" s="47">
        <v>3</v>
      </c>
      <c r="D11" s="47">
        <v>4</v>
      </c>
      <c r="E11" s="47">
        <v>5</v>
      </c>
      <c r="F11" s="47">
        <v>6</v>
      </c>
      <c r="G11" s="47">
        <v>7</v>
      </c>
      <c r="H11" s="47">
        <v>8</v>
      </c>
    </row>
    <row r="12" spans="1:8" ht="16.5" customHeight="1">
      <c r="A12" s="390" t="s">
        <v>29</v>
      </c>
      <c r="B12" s="87" t="s">
        <v>30</v>
      </c>
      <c r="C12" s="1144">
        <v>112.99</v>
      </c>
      <c r="D12" s="1145">
        <v>0</v>
      </c>
      <c r="E12" s="1146">
        <v>112.9903427</v>
      </c>
      <c r="F12" s="1145">
        <v>0</v>
      </c>
      <c r="G12" s="308"/>
      <c r="H12" s="1144">
        <v>0</v>
      </c>
    </row>
    <row r="13" spans="1:8" ht="14.25" customHeight="1">
      <c r="A13" s="626"/>
      <c r="B13" s="308" t="s">
        <v>31</v>
      </c>
      <c r="C13" s="1144"/>
      <c r="D13" s="1145"/>
      <c r="E13" s="1147"/>
      <c r="F13" s="1145"/>
      <c r="G13" s="629">
        <v>112.99</v>
      </c>
      <c r="H13" s="1145"/>
    </row>
    <row r="14" spans="1:8" ht="15">
      <c r="A14" s="626"/>
      <c r="B14" s="308" t="s">
        <v>193</v>
      </c>
      <c r="C14" s="1144"/>
      <c r="D14" s="1145"/>
      <c r="E14" s="1147"/>
      <c r="F14" s="1145"/>
      <c r="G14" s="630"/>
      <c r="H14" s="1145"/>
    </row>
    <row r="15" spans="1:8" s="654" customFormat="1" ht="33" customHeight="1">
      <c r="A15" s="627"/>
      <c r="B15" s="655" t="s">
        <v>194</v>
      </c>
      <c r="C15" s="1144"/>
      <c r="D15" s="1145"/>
      <c r="E15" s="1148"/>
      <c r="F15" s="1145"/>
      <c r="G15" s="607"/>
      <c r="H15" s="1145"/>
    </row>
    <row r="16" spans="1:8" s="654" customFormat="1" ht="15.75">
      <c r="A16" s="627"/>
      <c r="B16" s="653" t="s">
        <v>32</v>
      </c>
      <c r="C16" s="607">
        <f>C12</f>
        <v>112.99</v>
      </c>
      <c r="D16" s="607">
        <f>D12</f>
        <v>0</v>
      </c>
      <c r="E16" s="607">
        <v>112.9903427</v>
      </c>
      <c r="F16" s="627">
        <v>0</v>
      </c>
      <c r="G16" s="607">
        <f>G13</f>
        <v>112.99</v>
      </c>
      <c r="H16" s="628">
        <f>H12</f>
        <v>0</v>
      </c>
    </row>
    <row r="17" spans="1:8" s="654" customFormat="1" ht="47.25">
      <c r="A17" s="418" t="s">
        <v>33</v>
      </c>
      <c r="B17" s="653" t="s">
        <v>230</v>
      </c>
      <c r="C17" s="1149">
        <v>654.39</v>
      </c>
      <c r="D17" s="1149">
        <v>35.53</v>
      </c>
      <c r="E17" s="1152">
        <v>618.86</v>
      </c>
      <c r="F17" s="1153">
        <v>0</v>
      </c>
      <c r="G17" s="628"/>
      <c r="H17" s="1154">
        <v>0</v>
      </c>
    </row>
    <row r="18" spans="1:10" ht="30">
      <c r="A18" s="626"/>
      <c r="B18" s="656" t="s">
        <v>196</v>
      </c>
      <c r="C18" s="1150"/>
      <c r="D18" s="1150"/>
      <c r="E18" s="1150"/>
      <c r="F18" s="1153"/>
      <c r="G18" s="626">
        <v>193.97034269999995</v>
      </c>
      <c r="H18" s="1153"/>
      <c r="J18" s="562"/>
    </row>
    <row r="19" spans="1:8" ht="15">
      <c r="A19" s="626"/>
      <c r="B19" s="655" t="s">
        <v>34</v>
      </c>
      <c r="C19" s="1150"/>
      <c r="D19" s="1150"/>
      <c r="E19" s="1150"/>
      <c r="F19" s="1153"/>
      <c r="G19" s="630"/>
      <c r="H19" s="1153"/>
    </row>
    <row r="20" spans="1:8" ht="15">
      <c r="A20" s="626"/>
      <c r="B20" s="655" t="s">
        <v>197</v>
      </c>
      <c r="C20" s="1150"/>
      <c r="D20" s="1150"/>
      <c r="E20" s="1150"/>
      <c r="F20" s="1153"/>
      <c r="G20" s="630">
        <v>371.93</v>
      </c>
      <c r="H20" s="1153"/>
    </row>
    <row r="21" spans="1:10" s="654" customFormat="1" ht="30">
      <c r="A21" s="627"/>
      <c r="B21" s="655" t="s">
        <v>35</v>
      </c>
      <c r="C21" s="1150"/>
      <c r="D21" s="1150"/>
      <c r="E21" s="1150"/>
      <c r="F21" s="1153"/>
      <c r="G21" s="655"/>
      <c r="H21" s="1153"/>
      <c r="J21" s="659"/>
    </row>
    <row r="22" spans="1:12" s="654" customFormat="1" ht="15">
      <c r="A22" s="627"/>
      <c r="B22" s="655" t="s">
        <v>195</v>
      </c>
      <c r="C22" s="1150"/>
      <c r="D22" s="1150"/>
      <c r="E22" s="1150"/>
      <c r="F22" s="1153"/>
      <c r="G22" s="655"/>
      <c r="H22" s="1153"/>
      <c r="L22" s="659"/>
    </row>
    <row r="23" spans="1:12" s="654" customFormat="1" ht="30">
      <c r="A23" s="627"/>
      <c r="B23" s="655" t="s">
        <v>198</v>
      </c>
      <c r="C23" s="1150"/>
      <c r="D23" s="1150"/>
      <c r="E23" s="1150"/>
      <c r="F23" s="1153"/>
      <c r="G23" s="627">
        <v>88.49</v>
      </c>
      <c r="H23" s="1153"/>
      <c r="J23" s="659"/>
      <c r="L23" s="659"/>
    </row>
    <row r="24" spans="1:8" s="654" customFormat="1" ht="17.25" customHeight="1">
      <c r="A24" s="418"/>
      <c r="B24" s="655" t="s">
        <v>199</v>
      </c>
      <c r="C24" s="1151"/>
      <c r="D24" s="1151"/>
      <c r="E24" s="1151"/>
      <c r="F24" s="1153"/>
      <c r="G24" s="655"/>
      <c r="H24" s="1153"/>
    </row>
    <row r="25" spans="1:10" s="654" customFormat="1" ht="15.75">
      <c r="A25" s="418"/>
      <c r="B25" s="653" t="s">
        <v>32</v>
      </c>
      <c r="C25" s="657">
        <f>C17</f>
        <v>654.39</v>
      </c>
      <c r="D25" s="657">
        <f>D17</f>
        <v>35.53</v>
      </c>
      <c r="E25" s="607">
        <f>E17</f>
        <v>618.86</v>
      </c>
      <c r="F25" s="657"/>
      <c r="G25" s="628">
        <f>G23+G20+G18</f>
        <v>654.3903427</v>
      </c>
      <c r="H25" s="628">
        <f>H17</f>
        <v>0</v>
      </c>
      <c r="J25" s="659"/>
    </row>
    <row r="26" spans="1:8" ht="15.75">
      <c r="A26" s="626"/>
      <c r="B26" s="87" t="s">
        <v>36</v>
      </c>
      <c r="C26" s="608">
        <f>C25+C16</f>
        <v>767.38</v>
      </c>
      <c r="D26" s="608">
        <f>D16+D25</f>
        <v>35.53</v>
      </c>
      <c r="E26" s="608">
        <f>E25+E16</f>
        <v>731.8503427</v>
      </c>
      <c r="F26" s="393"/>
      <c r="G26" s="633">
        <f>G25+G16</f>
        <v>767.3803427</v>
      </c>
      <c r="H26" s="658">
        <f>H25+H16</f>
        <v>0</v>
      </c>
    </row>
    <row r="27" s="654" customFormat="1" ht="15.75" customHeight="1">
      <c r="F27" s="659"/>
    </row>
    <row r="28" spans="3:6" s="654" customFormat="1" ht="15.75" customHeight="1">
      <c r="C28" s="659"/>
      <c r="D28" s="659"/>
      <c r="E28" s="659"/>
      <c r="F28" s="659"/>
    </row>
    <row r="29" spans="2:8" ht="19.5" customHeight="1">
      <c r="B29" s="12" t="s">
        <v>1121</v>
      </c>
      <c r="C29" s="11"/>
      <c r="D29" s="11"/>
      <c r="E29" s="11"/>
      <c r="F29" s="1082" t="s">
        <v>12</v>
      </c>
      <c r="G29" s="1082"/>
      <c r="H29" s="1082"/>
    </row>
    <row r="30" spans="3:8" ht="13.5" customHeight="1">
      <c r="C30" s="387"/>
      <c r="D30" s="387"/>
      <c r="E30" s="387"/>
      <c r="F30" s="1082" t="s">
        <v>13</v>
      </c>
      <c r="G30" s="1082"/>
      <c r="H30" s="1082"/>
    </row>
    <row r="31" spans="2:8" ht="12" customHeight="1">
      <c r="B31" s="1079" t="s">
        <v>19</v>
      </c>
      <c r="C31" s="1079"/>
      <c r="D31" s="1079"/>
      <c r="E31" s="1079"/>
      <c r="F31" s="1079"/>
      <c r="G31" s="1079"/>
      <c r="H31" s="1079"/>
    </row>
    <row r="32" spans="2:8" ht="15.75">
      <c r="B32" s="11"/>
      <c r="C32" s="11"/>
      <c r="D32" s="11"/>
      <c r="E32" s="11"/>
      <c r="F32" s="11"/>
      <c r="G32" s="1069" t="s">
        <v>83</v>
      </c>
      <c r="H32" s="1069"/>
    </row>
    <row r="42" ht="16.5" customHeight="1"/>
  </sheetData>
  <sheetProtection/>
  <mergeCells count="18">
    <mergeCell ref="D17:D24"/>
    <mergeCell ref="E17:E24"/>
    <mergeCell ref="F17:F24"/>
    <mergeCell ref="G32:H32"/>
    <mergeCell ref="B31:H31"/>
    <mergeCell ref="C17:C24"/>
    <mergeCell ref="H17:H24"/>
    <mergeCell ref="F30:H30"/>
    <mergeCell ref="F29:H29"/>
    <mergeCell ref="A2:H2"/>
    <mergeCell ref="A3:H3"/>
    <mergeCell ref="C12:C15"/>
    <mergeCell ref="D12:D15"/>
    <mergeCell ref="F12:F15"/>
    <mergeCell ref="H12:H15"/>
    <mergeCell ref="A5:H5"/>
    <mergeCell ref="E12:E15"/>
    <mergeCell ref="A8:B8"/>
  </mergeCells>
  <printOptions horizontalCentered="1"/>
  <pageMargins left="0.25" right="0.25" top="0.11" bottom="0" header="0.08" footer="0.13"/>
  <pageSetup fitToHeight="1" fitToWidth="1" horizontalDpi="600" verticalDpi="600" orientation="landscape" paperSize="9" scale="94" r:id="rId1"/>
</worksheet>
</file>

<file path=xl/worksheets/sheet29.xml><?xml version="1.0" encoding="utf-8"?>
<worksheet xmlns="http://schemas.openxmlformats.org/spreadsheetml/2006/main" xmlns:r="http://schemas.openxmlformats.org/officeDocument/2006/relationships">
  <sheetPr>
    <pageSetUpPr fitToPage="1"/>
  </sheetPr>
  <dimension ref="A1:R53"/>
  <sheetViews>
    <sheetView zoomScaleSheetLayoutView="85" zoomScalePageLayoutView="0" workbookViewId="0" topLeftCell="A1">
      <pane xSplit="2" ySplit="12" topLeftCell="C39" activePane="bottomRight" state="frozen"/>
      <selection pane="topLeft" activeCell="A1" sqref="A1"/>
      <selection pane="topRight" activeCell="C1" sqref="C1"/>
      <selection pane="bottomLeft" activeCell="A13" sqref="A13"/>
      <selection pane="bottomRight" activeCell="D46" sqref="D46"/>
    </sheetView>
  </sheetViews>
  <sheetFormatPr defaultColWidth="9.140625" defaultRowHeight="12.75"/>
  <cols>
    <col min="1" max="1" width="4.57421875" style="13" customWidth="1"/>
    <col min="2" max="2" width="19.28125" style="13" customWidth="1"/>
    <col min="3" max="3" width="28.421875" style="13" customWidth="1"/>
    <col min="4" max="4" width="27.7109375" style="13" customWidth="1"/>
    <col min="5" max="5" width="30.28125" style="13" customWidth="1"/>
    <col min="6" max="16384" width="9.140625" style="13" customWidth="1"/>
  </cols>
  <sheetData>
    <row r="1" spans="5:6" ht="15">
      <c r="E1" s="23" t="s">
        <v>528</v>
      </c>
      <c r="F1" s="24"/>
    </row>
    <row r="2" spans="4:6" ht="15">
      <c r="D2" s="26" t="s">
        <v>0</v>
      </c>
      <c r="E2" s="26"/>
      <c r="F2" s="26"/>
    </row>
    <row r="3" spans="2:6" ht="20.25">
      <c r="B3" s="106"/>
      <c r="C3" s="997" t="s">
        <v>656</v>
      </c>
      <c r="D3" s="997"/>
      <c r="E3" s="997"/>
      <c r="F3" s="25"/>
    </row>
    <row r="4" ht="10.5" customHeight="1"/>
    <row r="5" spans="1:5" ht="30.75" customHeight="1">
      <c r="A5" s="1155" t="s">
        <v>688</v>
      </c>
      <c r="B5" s="1155"/>
      <c r="C5" s="1155"/>
      <c r="D5" s="1155"/>
      <c r="E5" s="1155"/>
    </row>
    <row r="7" ht="0.75" customHeight="1"/>
    <row r="8" ht="12.75">
      <c r="A8" s="12" t="s">
        <v>1114</v>
      </c>
    </row>
    <row r="9" spans="4:18" ht="12.75">
      <c r="D9" s="1156" t="s">
        <v>828</v>
      </c>
      <c r="E9" s="1156"/>
      <c r="Q9" s="15"/>
      <c r="R9" s="16"/>
    </row>
    <row r="10" spans="1:18" ht="26.25" customHeight="1">
      <c r="A10" s="1157" t="s">
        <v>917</v>
      </c>
      <c r="B10" s="1157" t="s">
        <v>3</v>
      </c>
      <c r="C10" s="1074" t="s">
        <v>524</v>
      </c>
      <c r="D10" s="1076"/>
      <c r="E10" s="1101"/>
      <c r="Q10" s="16"/>
      <c r="R10" s="16"/>
    </row>
    <row r="11" spans="1:5" ht="56.25" customHeight="1">
      <c r="A11" s="1157"/>
      <c r="B11" s="1157"/>
      <c r="C11" s="205" t="s">
        <v>526</v>
      </c>
      <c r="D11" s="205" t="s">
        <v>527</v>
      </c>
      <c r="E11" s="205" t="s">
        <v>525</v>
      </c>
    </row>
    <row r="12" spans="1:5" s="81" customFormat="1" ht="15.75" customHeight="1">
      <c r="A12" s="48">
        <v>1</v>
      </c>
      <c r="B12" s="47">
        <v>2</v>
      </c>
      <c r="C12" s="48">
        <v>3</v>
      </c>
      <c r="D12" s="47">
        <v>4</v>
      </c>
      <c r="E12" s="48">
        <v>5</v>
      </c>
    </row>
    <row r="13" spans="1:5" s="81" customFormat="1" ht="15.75" customHeight="1">
      <c r="A13" s="207">
        <v>1</v>
      </c>
      <c r="B13" s="211" t="s">
        <v>866</v>
      </c>
      <c r="C13" s="223">
        <v>0</v>
      </c>
      <c r="D13" s="222">
        <v>2</v>
      </c>
      <c r="E13" s="223">
        <v>853</v>
      </c>
    </row>
    <row r="14" spans="1:5" s="81" customFormat="1" ht="15.75" customHeight="1">
      <c r="A14" s="207">
        <v>2</v>
      </c>
      <c r="B14" s="211" t="s">
        <v>867</v>
      </c>
      <c r="C14" s="223">
        <v>0</v>
      </c>
      <c r="D14" s="222">
        <v>2</v>
      </c>
      <c r="E14" s="223">
        <v>1314</v>
      </c>
    </row>
    <row r="15" spans="1:5" s="81" customFormat="1" ht="15.75" customHeight="1">
      <c r="A15" s="207">
        <v>3</v>
      </c>
      <c r="B15" s="211" t="s">
        <v>868</v>
      </c>
      <c r="C15" s="223" t="s">
        <v>940</v>
      </c>
      <c r="D15" s="222">
        <v>2</v>
      </c>
      <c r="E15" s="223">
        <v>2033</v>
      </c>
    </row>
    <row r="16" spans="1:5" s="81" customFormat="1" ht="15.75" customHeight="1">
      <c r="A16" s="207">
        <v>4</v>
      </c>
      <c r="B16" s="211" t="s">
        <v>869</v>
      </c>
      <c r="C16" s="223">
        <v>0</v>
      </c>
      <c r="D16" s="222">
        <v>1</v>
      </c>
      <c r="E16" s="223">
        <v>1853</v>
      </c>
    </row>
    <row r="17" spans="1:5" s="81" customFormat="1" ht="15.75" customHeight="1">
      <c r="A17" s="207">
        <v>5</v>
      </c>
      <c r="B17" s="211" t="s">
        <v>870</v>
      </c>
      <c r="C17" s="223">
        <v>2</v>
      </c>
      <c r="D17" s="222">
        <v>0</v>
      </c>
      <c r="E17" s="223">
        <v>2261</v>
      </c>
    </row>
    <row r="18" spans="1:5" s="81" customFormat="1" ht="15.75" customHeight="1">
      <c r="A18" s="207">
        <v>6</v>
      </c>
      <c r="B18" s="211" t="s">
        <v>871</v>
      </c>
      <c r="C18" s="223">
        <v>3</v>
      </c>
      <c r="D18" s="222">
        <v>1</v>
      </c>
      <c r="E18" s="223">
        <v>1215</v>
      </c>
    </row>
    <row r="19" spans="1:5" s="81" customFormat="1" ht="15.75" customHeight="1">
      <c r="A19" s="207">
        <v>7</v>
      </c>
      <c r="B19" s="211" t="s">
        <v>872</v>
      </c>
      <c r="C19" s="223">
        <v>0</v>
      </c>
      <c r="D19" s="222">
        <v>0</v>
      </c>
      <c r="E19" s="223">
        <v>1472</v>
      </c>
    </row>
    <row r="20" spans="1:5" s="81" customFormat="1" ht="15.75" customHeight="1">
      <c r="A20" s="207">
        <v>8</v>
      </c>
      <c r="B20" s="211" t="s">
        <v>873</v>
      </c>
      <c r="C20" s="223">
        <v>5</v>
      </c>
      <c r="D20" s="222">
        <v>1</v>
      </c>
      <c r="E20" s="223">
        <v>2033</v>
      </c>
    </row>
    <row r="21" spans="1:5" s="81" customFormat="1" ht="15.75" customHeight="1">
      <c r="A21" s="207">
        <v>9</v>
      </c>
      <c r="B21" s="211" t="s">
        <v>874</v>
      </c>
      <c r="C21" s="223">
        <v>0</v>
      </c>
      <c r="D21" s="222">
        <v>1</v>
      </c>
      <c r="E21" s="223">
        <v>1660</v>
      </c>
    </row>
    <row r="22" spans="1:5" s="81" customFormat="1" ht="15.75" customHeight="1">
      <c r="A22" s="207">
        <v>10</v>
      </c>
      <c r="B22" s="211" t="s">
        <v>875</v>
      </c>
      <c r="C22" s="223">
        <v>2</v>
      </c>
      <c r="D22" s="222">
        <v>2</v>
      </c>
      <c r="E22" s="223">
        <v>2436</v>
      </c>
    </row>
    <row r="23" spans="1:5" s="81" customFormat="1" ht="15.75" customHeight="1">
      <c r="A23" s="207">
        <v>11</v>
      </c>
      <c r="B23" s="211" t="s">
        <v>876</v>
      </c>
      <c r="C23" s="223">
        <v>2</v>
      </c>
      <c r="D23" s="222">
        <v>2</v>
      </c>
      <c r="E23" s="223">
        <v>1466</v>
      </c>
    </row>
    <row r="24" spans="1:5" s="81" customFormat="1" ht="15.75" customHeight="1">
      <c r="A24" s="207">
        <v>12</v>
      </c>
      <c r="B24" s="211" t="s">
        <v>877</v>
      </c>
      <c r="C24" s="223">
        <v>0</v>
      </c>
      <c r="D24" s="222">
        <v>0</v>
      </c>
      <c r="E24" s="223">
        <v>2393</v>
      </c>
    </row>
    <row r="25" spans="1:5" s="81" customFormat="1" ht="15.75" customHeight="1">
      <c r="A25" s="207">
        <v>13</v>
      </c>
      <c r="B25" s="211" t="s">
        <v>878</v>
      </c>
      <c r="C25" s="223">
        <v>0</v>
      </c>
      <c r="D25" s="222">
        <v>0</v>
      </c>
      <c r="E25" s="223">
        <v>2002</v>
      </c>
    </row>
    <row r="26" spans="1:5" s="81" customFormat="1" ht="15.75" customHeight="1">
      <c r="A26" s="207">
        <v>14</v>
      </c>
      <c r="B26" s="211" t="s">
        <v>879</v>
      </c>
      <c r="C26" s="223">
        <v>2</v>
      </c>
      <c r="D26" s="222">
        <v>1</v>
      </c>
      <c r="E26" s="223">
        <v>937</v>
      </c>
    </row>
    <row r="27" spans="1:5" s="81" customFormat="1" ht="15.75" customHeight="1">
      <c r="A27" s="207">
        <v>15</v>
      </c>
      <c r="B27" s="211" t="s">
        <v>880</v>
      </c>
      <c r="C27" s="223">
        <v>2</v>
      </c>
      <c r="D27" s="222">
        <v>2</v>
      </c>
      <c r="E27" s="223">
        <v>497</v>
      </c>
    </row>
    <row r="28" spans="1:5" s="81" customFormat="1" ht="15.75" customHeight="1">
      <c r="A28" s="207">
        <v>16</v>
      </c>
      <c r="B28" s="211" t="s">
        <v>881</v>
      </c>
      <c r="C28" s="223">
        <v>0</v>
      </c>
      <c r="D28" s="222">
        <v>2</v>
      </c>
      <c r="E28" s="223">
        <v>2695</v>
      </c>
    </row>
    <row r="29" spans="1:5" s="81" customFormat="1" ht="15.75" customHeight="1">
      <c r="A29" s="207">
        <v>17</v>
      </c>
      <c r="B29" s="211" t="s">
        <v>882</v>
      </c>
      <c r="C29" s="223">
        <v>0</v>
      </c>
      <c r="D29" s="222">
        <v>0</v>
      </c>
      <c r="E29" s="223">
        <v>1632</v>
      </c>
    </row>
    <row r="30" spans="1:5" s="81" customFormat="1" ht="15.75" customHeight="1">
      <c r="A30" s="206">
        <v>18</v>
      </c>
      <c r="B30" s="212" t="s">
        <v>883</v>
      </c>
      <c r="C30" s="223">
        <v>1</v>
      </c>
      <c r="D30" s="222">
        <v>1</v>
      </c>
      <c r="E30" s="223">
        <v>1404</v>
      </c>
    </row>
    <row r="31" spans="1:5" s="81" customFormat="1" ht="15.75" customHeight="1">
      <c r="A31" s="207">
        <v>19</v>
      </c>
      <c r="B31" s="211" t="s">
        <v>884</v>
      </c>
      <c r="C31" s="223">
        <v>2</v>
      </c>
      <c r="D31" s="222">
        <v>2</v>
      </c>
      <c r="E31" s="223">
        <v>966</v>
      </c>
    </row>
    <row r="32" spans="1:5" s="81" customFormat="1" ht="15.75" customHeight="1">
      <c r="A32" s="206">
        <v>20</v>
      </c>
      <c r="B32" s="212" t="s">
        <v>885</v>
      </c>
      <c r="C32" s="223">
        <v>1</v>
      </c>
      <c r="D32" s="222">
        <v>2</v>
      </c>
      <c r="E32" s="223">
        <v>1075</v>
      </c>
    </row>
    <row r="33" spans="1:5" s="81" customFormat="1" ht="15.75" customHeight="1">
      <c r="A33" s="207">
        <v>21</v>
      </c>
      <c r="B33" s="211" t="s">
        <v>886</v>
      </c>
      <c r="C33" s="223">
        <v>2</v>
      </c>
      <c r="D33" s="222">
        <v>2</v>
      </c>
      <c r="E33" s="223">
        <v>1088</v>
      </c>
    </row>
    <row r="34" spans="1:5" s="81" customFormat="1" ht="15.75" customHeight="1">
      <c r="A34" s="207">
        <v>22</v>
      </c>
      <c r="B34" s="211" t="s">
        <v>887</v>
      </c>
      <c r="C34" s="223">
        <v>0</v>
      </c>
      <c r="D34" s="222">
        <v>0</v>
      </c>
      <c r="E34" s="223">
        <v>1269</v>
      </c>
    </row>
    <row r="35" spans="1:5" s="81" customFormat="1" ht="15.75" customHeight="1">
      <c r="A35" s="207">
        <v>23</v>
      </c>
      <c r="B35" s="211" t="s">
        <v>888</v>
      </c>
      <c r="C35" s="223">
        <v>2</v>
      </c>
      <c r="D35" s="222">
        <v>2</v>
      </c>
      <c r="E35" s="223">
        <v>1505</v>
      </c>
    </row>
    <row r="36" spans="1:5" s="81" customFormat="1" ht="15.75" customHeight="1">
      <c r="A36" s="207">
        <v>24</v>
      </c>
      <c r="B36" s="211" t="s">
        <v>889</v>
      </c>
      <c r="C36" s="223">
        <v>2</v>
      </c>
      <c r="D36" s="222">
        <v>2</v>
      </c>
      <c r="E36" s="223">
        <v>846</v>
      </c>
    </row>
    <row r="37" spans="1:5" s="81" customFormat="1" ht="15.75" customHeight="1">
      <c r="A37" s="207">
        <v>25</v>
      </c>
      <c r="B37" s="211" t="s">
        <v>890</v>
      </c>
      <c r="C37" s="223">
        <v>1</v>
      </c>
      <c r="D37" s="222">
        <v>2</v>
      </c>
      <c r="E37" s="223">
        <v>1776</v>
      </c>
    </row>
    <row r="38" spans="1:5" s="81" customFormat="1" ht="15.75" customHeight="1">
      <c r="A38" s="207">
        <v>26</v>
      </c>
      <c r="B38" s="211" t="s">
        <v>891</v>
      </c>
      <c r="C38" s="223">
        <v>0</v>
      </c>
      <c r="D38" s="222">
        <v>0</v>
      </c>
      <c r="E38" s="223">
        <v>2242</v>
      </c>
    </row>
    <row r="39" spans="1:5" s="81" customFormat="1" ht="15.75" customHeight="1">
      <c r="A39" s="207">
        <v>27</v>
      </c>
      <c r="B39" s="211" t="s">
        <v>892</v>
      </c>
      <c r="C39" s="223">
        <v>1</v>
      </c>
      <c r="D39" s="222">
        <v>1</v>
      </c>
      <c r="E39" s="223">
        <v>1670</v>
      </c>
    </row>
    <row r="40" spans="1:5" s="81" customFormat="1" ht="15.75" customHeight="1">
      <c r="A40" s="207">
        <v>28</v>
      </c>
      <c r="B40" s="211" t="s">
        <v>893</v>
      </c>
      <c r="C40" s="223">
        <v>2</v>
      </c>
      <c r="D40" s="222">
        <v>1</v>
      </c>
      <c r="E40" s="223">
        <v>2316</v>
      </c>
    </row>
    <row r="41" spans="1:5" s="81" customFormat="1" ht="15.75" customHeight="1">
      <c r="A41" s="207">
        <v>29</v>
      </c>
      <c r="B41" s="211" t="s">
        <v>894</v>
      </c>
      <c r="C41" s="223">
        <v>1</v>
      </c>
      <c r="D41" s="222">
        <v>2</v>
      </c>
      <c r="E41" s="223">
        <v>1758</v>
      </c>
    </row>
    <row r="42" spans="1:5" s="81" customFormat="1" ht="15.75" customHeight="1">
      <c r="A42" s="207">
        <v>30</v>
      </c>
      <c r="B42" s="211" t="s">
        <v>895</v>
      </c>
      <c r="C42" s="223">
        <v>2</v>
      </c>
      <c r="D42" s="222">
        <v>1</v>
      </c>
      <c r="E42" s="223">
        <v>1676</v>
      </c>
    </row>
    <row r="43" spans="1:5" ht="18" customHeight="1">
      <c r="A43" s="207">
        <v>31</v>
      </c>
      <c r="B43" s="211" t="s">
        <v>896</v>
      </c>
      <c r="C43" s="223">
        <v>1</v>
      </c>
      <c r="D43" s="223">
        <v>0</v>
      </c>
      <c r="E43" s="223">
        <v>2344</v>
      </c>
    </row>
    <row r="44" spans="1:5" ht="74.25" customHeight="1" hidden="1">
      <c r="A44" s="207">
        <v>32</v>
      </c>
      <c r="B44" s="211" t="s">
        <v>897</v>
      </c>
      <c r="C44" s="223">
        <v>4</v>
      </c>
      <c r="D44" s="223">
        <v>2</v>
      </c>
      <c r="E44" s="223">
        <v>1147</v>
      </c>
    </row>
    <row r="45" spans="1:5" ht="12" customHeight="1">
      <c r="A45" s="207">
        <v>33</v>
      </c>
      <c r="B45" s="211" t="s">
        <v>898</v>
      </c>
      <c r="C45" s="223">
        <v>0</v>
      </c>
      <c r="D45" s="223">
        <v>0</v>
      </c>
      <c r="E45" s="223">
        <v>1710</v>
      </c>
    </row>
    <row r="46" spans="1:5" ht="15">
      <c r="A46" s="207">
        <v>34</v>
      </c>
      <c r="B46" s="211" t="s">
        <v>899</v>
      </c>
      <c r="C46" s="223">
        <v>0</v>
      </c>
      <c r="D46" s="223">
        <v>0</v>
      </c>
      <c r="E46" s="223">
        <v>1095</v>
      </c>
    </row>
    <row r="47" spans="1:5" ht="15.75" customHeight="1">
      <c r="A47" s="1158" t="s">
        <v>900</v>
      </c>
      <c r="B47" s="1158"/>
      <c r="C47" s="224">
        <v>40</v>
      </c>
      <c r="D47" s="224">
        <v>39</v>
      </c>
      <c r="E47" s="224">
        <v>54639</v>
      </c>
    </row>
    <row r="48" ht="12.75">
      <c r="E48" s="19"/>
    </row>
    <row r="49" ht="12.75">
      <c r="E49" s="9"/>
    </row>
    <row r="50" spans="1:6" ht="15.75">
      <c r="A50" s="12" t="s">
        <v>1121</v>
      </c>
      <c r="E50" s="661" t="s">
        <v>12</v>
      </c>
      <c r="F50" s="387"/>
    </row>
    <row r="51" ht="12.75" customHeight="1">
      <c r="E51" s="661" t="s">
        <v>13</v>
      </c>
    </row>
    <row r="52" ht="12.75" customHeight="1">
      <c r="E52" s="661" t="s">
        <v>19</v>
      </c>
    </row>
    <row r="53" spans="5:8" ht="12.75">
      <c r="E53" s="662"/>
      <c r="F53" s="963"/>
      <c r="G53" s="963"/>
      <c r="H53" s="963"/>
    </row>
  </sheetData>
  <sheetProtection/>
  <mergeCells count="8">
    <mergeCell ref="C3:E3"/>
    <mergeCell ref="A5:E5"/>
    <mergeCell ref="F53:H53"/>
    <mergeCell ref="C10:E10"/>
    <mergeCell ref="D9:E9"/>
    <mergeCell ref="B10:B11"/>
    <mergeCell ref="A10:A11"/>
    <mergeCell ref="A47:B47"/>
  </mergeCells>
  <printOptions horizontalCentered="1"/>
  <pageMargins left="0.7086614173228347" right="0.7086614173228347" top="0.2362204724409449" bottom="0" header="0.14" footer="0.15"/>
  <pageSetup fitToHeight="1" fitToWidth="1" horizontalDpi="600" verticalDpi="600" orientation="landscape" paperSize="9" scale="70" r:id="rId1"/>
  <colBreaks count="1" manualBreakCount="1">
    <brk id="5" max="32" man="1"/>
  </colBreaks>
</worksheet>
</file>

<file path=xl/worksheets/sheet3.xml><?xml version="1.0" encoding="utf-8"?>
<worksheet xmlns="http://schemas.openxmlformats.org/spreadsheetml/2006/main" xmlns:r="http://schemas.openxmlformats.org/officeDocument/2006/relationships">
  <sheetPr>
    <pageSetUpPr fitToPage="1"/>
  </sheetPr>
  <dimension ref="B2:H13"/>
  <sheetViews>
    <sheetView zoomScaleSheetLayoutView="90" zoomScalePageLayoutView="0" workbookViewId="0" topLeftCell="A1">
      <selection activeCell="F25" sqref="F25"/>
    </sheetView>
  </sheetViews>
  <sheetFormatPr defaultColWidth="9.140625" defaultRowHeight="12.75"/>
  <sheetData>
    <row r="2" ht="12.75">
      <c r="B2" s="12"/>
    </row>
    <row r="4" spans="2:8" ht="12.75" customHeight="1">
      <c r="B4" s="943"/>
      <c r="C4" s="943"/>
      <c r="D4" s="943"/>
      <c r="E4" s="943"/>
      <c r="F4" s="943"/>
      <c r="G4" s="943"/>
      <c r="H4" s="943"/>
    </row>
    <row r="5" spans="2:8" ht="12.75" customHeight="1">
      <c r="B5" s="943"/>
      <c r="C5" s="943"/>
      <c r="D5" s="943"/>
      <c r="E5" s="943"/>
      <c r="F5" s="943"/>
      <c r="G5" s="943"/>
      <c r="H5" s="943"/>
    </row>
    <row r="6" spans="2:8" ht="12.75" customHeight="1">
      <c r="B6" s="943"/>
      <c r="C6" s="943"/>
      <c r="D6" s="943"/>
      <c r="E6" s="943"/>
      <c r="F6" s="943"/>
      <c r="G6" s="943"/>
      <c r="H6" s="943"/>
    </row>
    <row r="7" spans="2:8" ht="12.75" customHeight="1">
      <c r="B7" s="943"/>
      <c r="C7" s="943"/>
      <c r="D7" s="943"/>
      <c r="E7" s="943"/>
      <c r="F7" s="943"/>
      <c r="G7" s="943"/>
      <c r="H7" s="943"/>
    </row>
    <row r="8" spans="2:8" ht="12.75" customHeight="1">
      <c r="B8" s="943"/>
      <c r="C8" s="943"/>
      <c r="D8" s="943"/>
      <c r="E8" s="943"/>
      <c r="F8" s="943"/>
      <c r="G8" s="943"/>
      <c r="H8" s="943"/>
    </row>
    <row r="9" spans="2:8" ht="12.75" customHeight="1">
      <c r="B9" s="943"/>
      <c r="C9" s="943"/>
      <c r="D9" s="943"/>
      <c r="E9" s="943"/>
      <c r="F9" s="943"/>
      <c r="G9" s="943"/>
      <c r="H9" s="943"/>
    </row>
    <row r="10" spans="2:8" ht="12.75" customHeight="1">
      <c r="B10" s="943"/>
      <c r="C10" s="943"/>
      <c r="D10" s="943"/>
      <c r="E10" s="943"/>
      <c r="F10" s="943"/>
      <c r="G10" s="943"/>
      <c r="H10" s="943"/>
    </row>
    <row r="11" spans="2:8" ht="12.75" customHeight="1">
      <c r="B11" s="943"/>
      <c r="C11" s="943"/>
      <c r="D11" s="943"/>
      <c r="E11" s="943"/>
      <c r="F11" s="943"/>
      <c r="G11" s="943"/>
      <c r="H11" s="943"/>
    </row>
    <row r="12" spans="2:8" ht="12.75" customHeight="1">
      <c r="B12" s="943"/>
      <c r="C12" s="943"/>
      <c r="D12" s="943"/>
      <c r="E12" s="943"/>
      <c r="F12" s="943"/>
      <c r="G12" s="943"/>
      <c r="H12" s="943"/>
    </row>
    <row r="13" spans="2:8" ht="12.75" customHeight="1">
      <c r="B13" s="943"/>
      <c r="C13" s="943"/>
      <c r="D13" s="943"/>
      <c r="E13" s="943"/>
      <c r="F13" s="943"/>
      <c r="G13" s="943"/>
      <c r="H13" s="943"/>
    </row>
  </sheetData>
  <sheetProtection/>
  <mergeCells count="1">
    <mergeCell ref="B4:H13"/>
  </mergeCells>
  <printOptions horizontalCentered="1" verticalCentered="1"/>
  <pageMargins left="0.708661417322835" right="0.708661417322835" top="0.236220472440945" bottom="0" header="0.31496062992126" footer="0.31496062992126"/>
  <pageSetup fitToHeight="1" fitToWidth="1"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K52"/>
  <sheetViews>
    <sheetView zoomScaleSheetLayoutView="80" zoomScalePageLayoutView="0" workbookViewId="0" topLeftCell="A1">
      <pane xSplit="2" ySplit="11" topLeftCell="E45" activePane="bottomRight" state="frozen"/>
      <selection pane="topLeft" activeCell="A1" sqref="A1"/>
      <selection pane="topRight" activeCell="C1" sqref="C1"/>
      <selection pane="bottomLeft" activeCell="A12" sqref="A12"/>
      <selection pane="bottomRight" activeCell="E49" sqref="E49"/>
    </sheetView>
  </sheetViews>
  <sheetFormatPr defaultColWidth="9.140625" defaultRowHeight="12.75"/>
  <cols>
    <col min="1" max="1" width="6.00390625" style="414" customWidth="1"/>
    <col min="2" max="2" width="26.140625" style="414" customWidth="1"/>
    <col min="3" max="3" width="16.57421875" style="414" customWidth="1"/>
    <col min="4" max="5" width="13.57421875" style="414" customWidth="1"/>
    <col min="6" max="6" width="12.8515625" style="414" customWidth="1"/>
    <col min="7" max="7" width="19.57421875" style="414" customWidth="1"/>
    <col min="8" max="8" width="15.28125" style="414" customWidth="1"/>
    <col min="9" max="9" width="15.421875" style="414" customWidth="1"/>
    <col min="10" max="10" width="13.28125" style="414" customWidth="1"/>
    <col min="11" max="16384" width="9.140625" style="414" customWidth="1"/>
  </cols>
  <sheetData>
    <row r="1" spans="9:10" ht="15">
      <c r="I1" s="1174" t="s">
        <v>765</v>
      </c>
      <c r="J1" s="1174"/>
    </row>
    <row r="2" spans="1:11" ht="15.75">
      <c r="A2" s="996" t="s">
        <v>0</v>
      </c>
      <c r="B2" s="996"/>
      <c r="C2" s="996"/>
      <c r="D2" s="996"/>
      <c r="E2" s="996"/>
      <c r="F2" s="996"/>
      <c r="G2" s="996"/>
      <c r="H2" s="996"/>
      <c r="I2" s="996"/>
      <c r="J2" s="996"/>
      <c r="K2" s="76"/>
    </row>
    <row r="3" spans="1:11" ht="15.75">
      <c r="A3" s="996" t="s">
        <v>656</v>
      </c>
      <c r="B3" s="996"/>
      <c r="C3" s="996"/>
      <c r="D3" s="996"/>
      <c r="E3" s="996"/>
      <c r="F3" s="996"/>
      <c r="G3" s="996"/>
      <c r="H3" s="996"/>
      <c r="I3" s="996"/>
      <c r="J3" s="996"/>
      <c r="K3" s="76"/>
    </row>
    <row r="4" spans="3:11" ht="15.75">
      <c r="C4" s="22"/>
      <c r="D4" s="22"/>
      <c r="E4" s="22"/>
      <c r="F4" s="22"/>
      <c r="G4" s="22"/>
      <c r="H4" s="22"/>
      <c r="I4" s="22"/>
      <c r="J4" s="76"/>
      <c r="K4" s="76"/>
    </row>
    <row r="5" spans="1:10" ht="20.25" customHeight="1">
      <c r="A5" s="1173" t="s">
        <v>689</v>
      </c>
      <c r="B5" s="1173"/>
      <c r="C5" s="1173"/>
      <c r="D5" s="1173"/>
      <c r="E5" s="1173"/>
      <c r="F5" s="1173"/>
      <c r="G5" s="1173"/>
      <c r="H5" s="1173"/>
      <c r="I5" s="1173"/>
      <c r="J5" s="1173"/>
    </row>
    <row r="6" spans="1:10" ht="20.25" customHeight="1">
      <c r="A6" s="414" t="s">
        <v>1117</v>
      </c>
      <c r="C6" s="664"/>
      <c r="D6" s="664"/>
      <c r="E6" s="664"/>
      <c r="F6" s="664"/>
      <c r="G6" s="664"/>
      <c r="H6" s="664"/>
      <c r="I6" s="1175"/>
      <c r="J6" s="1175"/>
    </row>
    <row r="7" spans="1:10" ht="15" customHeight="1">
      <c r="A7" s="1160" t="s">
        <v>1116</v>
      </c>
      <c r="B7" s="1160" t="s">
        <v>37</v>
      </c>
      <c r="C7" s="1160" t="s">
        <v>425</v>
      </c>
      <c r="D7" s="1160" t="s">
        <v>404</v>
      </c>
      <c r="E7" s="1161" t="s">
        <v>473</v>
      </c>
      <c r="F7" s="1160" t="s">
        <v>403</v>
      </c>
      <c r="G7" s="1160"/>
      <c r="H7" s="1160"/>
      <c r="I7" s="1160" t="s">
        <v>429</v>
      </c>
      <c r="J7" s="1161" t="s">
        <v>430</v>
      </c>
    </row>
    <row r="8" spans="1:10" ht="12.75" customHeight="1">
      <c r="A8" s="1160"/>
      <c r="B8" s="1160"/>
      <c r="C8" s="1160"/>
      <c r="D8" s="1160"/>
      <c r="E8" s="1162"/>
      <c r="F8" s="1160" t="s">
        <v>426</v>
      </c>
      <c r="G8" s="1161" t="s">
        <v>427</v>
      </c>
      <c r="H8" s="1160" t="s">
        <v>428</v>
      </c>
      <c r="I8" s="1160"/>
      <c r="J8" s="1162"/>
    </row>
    <row r="9" spans="1:10" ht="28.5" customHeight="1">
      <c r="A9" s="1160"/>
      <c r="B9" s="1160"/>
      <c r="C9" s="1160"/>
      <c r="D9" s="1160"/>
      <c r="E9" s="1162"/>
      <c r="F9" s="1160"/>
      <c r="G9" s="1162"/>
      <c r="H9" s="1160"/>
      <c r="I9" s="1160"/>
      <c r="J9" s="1162"/>
    </row>
    <row r="10" spans="1:10" ht="38.25" customHeight="1">
      <c r="A10" s="1160"/>
      <c r="B10" s="1160"/>
      <c r="C10" s="1160"/>
      <c r="D10" s="1160"/>
      <c r="E10" s="1163"/>
      <c r="F10" s="1160"/>
      <c r="G10" s="1163"/>
      <c r="H10" s="1160"/>
      <c r="I10" s="1160"/>
      <c r="J10" s="1163"/>
    </row>
    <row r="11" spans="1:10" s="13" customFormat="1" ht="12.75">
      <c r="A11" s="665">
        <v>1</v>
      </c>
      <c r="B11" s="665">
        <v>2</v>
      </c>
      <c r="C11" s="663">
        <v>3</v>
      </c>
      <c r="D11" s="665">
        <v>4</v>
      </c>
      <c r="E11" s="663">
        <v>5</v>
      </c>
      <c r="F11" s="665">
        <v>6</v>
      </c>
      <c r="G11" s="663">
        <v>7</v>
      </c>
      <c r="H11" s="665">
        <v>8</v>
      </c>
      <c r="I11" s="663">
        <v>9</v>
      </c>
      <c r="J11" s="665">
        <v>10</v>
      </c>
    </row>
    <row r="12" spans="1:10" ht="15.75">
      <c r="A12" s="418">
        <v>1</v>
      </c>
      <c r="B12" s="423" t="s">
        <v>866</v>
      </c>
      <c r="C12" s="1164" t="s">
        <v>901</v>
      </c>
      <c r="D12" s="1165"/>
      <c r="E12" s="1165"/>
      <c r="F12" s="1165"/>
      <c r="G12" s="1165"/>
      <c r="H12" s="1165"/>
      <c r="I12" s="1165"/>
      <c r="J12" s="1166"/>
    </row>
    <row r="13" spans="1:10" ht="15.75">
      <c r="A13" s="418">
        <v>2</v>
      </c>
      <c r="B13" s="423" t="s">
        <v>867</v>
      </c>
      <c r="C13" s="1167"/>
      <c r="D13" s="1168"/>
      <c r="E13" s="1168"/>
      <c r="F13" s="1168"/>
      <c r="G13" s="1168"/>
      <c r="H13" s="1168"/>
      <c r="I13" s="1168"/>
      <c r="J13" s="1169"/>
    </row>
    <row r="14" spans="1:10" ht="15.75">
      <c r="A14" s="418">
        <v>3</v>
      </c>
      <c r="B14" s="423" t="s">
        <v>868</v>
      </c>
      <c r="C14" s="1167"/>
      <c r="D14" s="1168"/>
      <c r="E14" s="1168"/>
      <c r="F14" s="1168"/>
      <c r="G14" s="1168"/>
      <c r="H14" s="1168"/>
      <c r="I14" s="1168"/>
      <c r="J14" s="1169"/>
    </row>
    <row r="15" spans="1:10" ht="15.75">
      <c r="A15" s="418">
        <v>4</v>
      </c>
      <c r="B15" s="423" t="s">
        <v>869</v>
      </c>
      <c r="C15" s="1167"/>
      <c r="D15" s="1168"/>
      <c r="E15" s="1168"/>
      <c r="F15" s="1168"/>
      <c r="G15" s="1168"/>
      <c r="H15" s="1168"/>
      <c r="I15" s="1168"/>
      <c r="J15" s="1169"/>
    </row>
    <row r="16" spans="1:10" ht="15.75">
      <c r="A16" s="418">
        <v>5</v>
      </c>
      <c r="B16" s="423" t="s">
        <v>870</v>
      </c>
      <c r="C16" s="1167"/>
      <c r="D16" s="1168"/>
      <c r="E16" s="1168"/>
      <c r="F16" s="1168"/>
      <c r="G16" s="1168"/>
      <c r="H16" s="1168"/>
      <c r="I16" s="1168"/>
      <c r="J16" s="1169"/>
    </row>
    <row r="17" spans="1:10" ht="15.75">
      <c r="A17" s="418">
        <v>6</v>
      </c>
      <c r="B17" s="423" t="s">
        <v>871</v>
      </c>
      <c r="C17" s="1167"/>
      <c r="D17" s="1168"/>
      <c r="E17" s="1168"/>
      <c r="F17" s="1168"/>
      <c r="G17" s="1168"/>
      <c r="H17" s="1168"/>
      <c r="I17" s="1168"/>
      <c r="J17" s="1169"/>
    </row>
    <row r="18" spans="1:10" ht="15.75">
      <c r="A18" s="418">
        <v>7</v>
      </c>
      <c r="B18" s="423" t="s">
        <v>872</v>
      </c>
      <c r="C18" s="1167"/>
      <c r="D18" s="1168"/>
      <c r="E18" s="1168"/>
      <c r="F18" s="1168"/>
      <c r="G18" s="1168"/>
      <c r="H18" s="1168"/>
      <c r="I18" s="1168"/>
      <c r="J18" s="1169"/>
    </row>
    <row r="19" spans="1:10" ht="15.75">
      <c r="A19" s="418">
        <v>8</v>
      </c>
      <c r="B19" s="423" t="s">
        <v>873</v>
      </c>
      <c r="C19" s="1167"/>
      <c r="D19" s="1168"/>
      <c r="E19" s="1168"/>
      <c r="F19" s="1168"/>
      <c r="G19" s="1168"/>
      <c r="H19" s="1168"/>
      <c r="I19" s="1168"/>
      <c r="J19" s="1169"/>
    </row>
    <row r="20" spans="1:10" ht="15.75">
      <c r="A20" s="418">
        <v>9</v>
      </c>
      <c r="B20" s="423" t="s">
        <v>874</v>
      </c>
      <c r="C20" s="1167"/>
      <c r="D20" s="1168"/>
      <c r="E20" s="1168"/>
      <c r="F20" s="1168"/>
      <c r="G20" s="1168"/>
      <c r="H20" s="1168"/>
      <c r="I20" s="1168"/>
      <c r="J20" s="1169"/>
    </row>
    <row r="21" spans="1:10" ht="15.75">
      <c r="A21" s="418">
        <v>10</v>
      </c>
      <c r="B21" s="423" t="s">
        <v>875</v>
      </c>
      <c r="C21" s="1167"/>
      <c r="D21" s="1168"/>
      <c r="E21" s="1168"/>
      <c r="F21" s="1168"/>
      <c r="G21" s="1168"/>
      <c r="H21" s="1168"/>
      <c r="I21" s="1168"/>
      <c r="J21" s="1169"/>
    </row>
    <row r="22" spans="1:10" ht="15.75">
      <c r="A22" s="418">
        <v>11</v>
      </c>
      <c r="B22" s="423" t="s">
        <v>876</v>
      </c>
      <c r="C22" s="1167"/>
      <c r="D22" s="1168"/>
      <c r="E22" s="1168"/>
      <c r="F22" s="1168"/>
      <c r="G22" s="1168"/>
      <c r="H22" s="1168"/>
      <c r="I22" s="1168"/>
      <c r="J22" s="1169"/>
    </row>
    <row r="23" spans="1:10" ht="15.75">
      <c r="A23" s="418">
        <v>12</v>
      </c>
      <c r="B23" s="423" t="s">
        <v>877</v>
      </c>
      <c r="C23" s="1167"/>
      <c r="D23" s="1168"/>
      <c r="E23" s="1168"/>
      <c r="F23" s="1168"/>
      <c r="G23" s="1168"/>
      <c r="H23" s="1168"/>
      <c r="I23" s="1168"/>
      <c r="J23" s="1169"/>
    </row>
    <row r="24" spans="1:10" ht="15.75">
      <c r="A24" s="418">
        <v>13</v>
      </c>
      <c r="B24" s="423" t="s">
        <v>878</v>
      </c>
      <c r="C24" s="1167"/>
      <c r="D24" s="1168"/>
      <c r="E24" s="1168"/>
      <c r="F24" s="1168"/>
      <c r="G24" s="1168"/>
      <c r="H24" s="1168"/>
      <c r="I24" s="1168"/>
      <c r="J24" s="1169"/>
    </row>
    <row r="25" spans="1:10" ht="15.75">
      <c r="A25" s="418">
        <v>14</v>
      </c>
      <c r="B25" s="423" t="s">
        <v>879</v>
      </c>
      <c r="C25" s="1167"/>
      <c r="D25" s="1168"/>
      <c r="E25" s="1168"/>
      <c r="F25" s="1168"/>
      <c r="G25" s="1168"/>
      <c r="H25" s="1168"/>
      <c r="I25" s="1168"/>
      <c r="J25" s="1169"/>
    </row>
    <row r="26" spans="1:10" ht="15.75">
      <c r="A26" s="418">
        <v>15</v>
      </c>
      <c r="B26" s="423" t="s">
        <v>880</v>
      </c>
      <c r="C26" s="1167"/>
      <c r="D26" s="1168"/>
      <c r="E26" s="1168"/>
      <c r="F26" s="1168"/>
      <c r="G26" s="1168"/>
      <c r="H26" s="1168"/>
      <c r="I26" s="1168"/>
      <c r="J26" s="1169"/>
    </row>
    <row r="27" spans="1:10" ht="15.75">
      <c r="A27" s="418">
        <v>16</v>
      </c>
      <c r="B27" s="423" t="s">
        <v>881</v>
      </c>
      <c r="C27" s="1167"/>
      <c r="D27" s="1168"/>
      <c r="E27" s="1168"/>
      <c r="F27" s="1168"/>
      <c r="G27" s="1168"/>
      <c r="H27" s="1168"/>
      <c r="I27" s="1168"/>
      <c r="J27" s="1169"/>
    </row>
    <row r="28" spans="1:10" ht="15.75">
      <c r="A28" s="418">
        <v>17</v>
      </c>
      <c r="B28" s="423" t="s">
        <v>882</v>
      </c>
      <c r="C28" s="1167"/>
      <c r="D28" s="1168"/>
      <c r="E28" s="1168"/>
      <c r="F28" s="1168"/>
      <c r="G28" s="1168"/>
      <c r="H28" s="1168"/>
      <c r="I28" s="1168"/>
      <c r="J28" s="1169"/>
    </row>
    <row r="29" spans="1:10" ht="15.75">
      <c r="A29" s="418">
        <v>18</v>
      </c>
      <c r="B29" s="423" t="s">
        <v>883</v>
      </c>
      <c r="C29" s="1167"/>
      <c r="D29" s="1168"/>
      <c r="E29" s="1168"/>
      <c r="F29" s="1168"/>
      <c r="G29" s="1168"/>
      <c r="H29" s="1168"/>
      <c r="I29" s="1168"/>
      <c r="J29" s="1169"/>
    </row>
    <row r="30" spans="1:10" ht="15.75">
      <c r="A30" s="418">
        <v>19</v>
      </c>
      <c r="B30" s="423" t="s">
        <v>884</v>
      </c>
      <c r="C30" s="1167"/>
      <c r="D30" s="1168"/>
      <c r="E30" s="1168"/>
      <c r="F30" s="1168"/>
      <c r="G30" s="1168"/>
      <c r="H30" s="1168"/>
      <c r="I30" s="1168"/>
      <c r="J30" s="1169"/>
    </row>
    <row r="31" spans="1:10" ht="15.75">
      <c r="A31" s="418">
        <v>20</v>
      </c>
      <c r="B31" s="423" t="s">
        <v>885</v>
      </c>
      <c r="C31" s="1167"/>
      <c r="D31" s="1168"/>
      <c r="E31" s="1168"/>
      <c r="F31" s="1168"/>
      <c r="G31" s="1168"/>
      <c r="H31" s="1168"/>
      <c r="I31" s="1168"/>
      <c r="J31" s="1169"/>
    </row>
    <row r="32" spans="1:10" ht="15.75">
      <c r="A32" s="418">
        <v>21</v>
      </c>
      <c r="B32" s="423" t="s">
        <v>886</v>
      </c>
      <c r="C32" s="1167"/>
      <c r="D32" s="1168"/>
      <c r="E32" s="1168"/>
      <c r="F32" s="1168"/>
      <c r="G32" s="1168"/>
      <c r="H32" s="1168"/>
      <c r="I32" s="1168"/>
      <c r="J32" s="1169"/>
    </row>
    <row r="33" spans="1:10" ht="15.75">
      <c r="A33" s="418">
        <v>22</v>
      </c>
      <c r="B33" s="423" t="s">
        <v>887</v>
      </c>
      <c r="C33" s="1167"/>
      <c r="D33" s="1168"/>
      <c r="E33" s="1168"/>
      <c r="F33" s="1168"/>
      <c r="G33" s="1168"/>
      <c r="H33" s="1168"/>
      <c r="I33" s="1168"/>
      <c r="J33" s="1169"/>
    </row>
    <row r="34" spans="1:10" ht="15.75">
      <c r="A34" s="418">
        <v>23</v>
      </c>
      <c r="B34" s="423" t="s">
        <v>888</v>
      </c>
      <c r="C34" s="1167"/>
      <c r="D34" s="1168"/>
      <c r="E34" s="1168"/>
      <c r="F34" s="1168"/>
      <c r="G34" s="1168"/>
      <c r="H34" s="1168"/>
      <c r="I34" s="1168"/>
      <c r="J34" s="1169"/>
    </row>
    <row r="35" spans="1:10" ht="15.75">
      <c r="A35" s="418">
        <v>24</v>
      </c>
      <c r="B35" s="423" t="s">
        <v>889</v>
      </c>
      <c r="C35" s="1167"/>
      <c r="D35" s="1168"/>
      <c r="E35" s="1168"/>
      <c r="F35" s="1168"/>
      <c r="G35" s="1168"/>
      <c r="H35" s="1168"/>
      <c r="I35" s="1168"/>
      <c r="J35" s="1169"/>
    </row>
    <row r="36" spans="1:10" ht="15.75">
      <c r="A36" s="418">
        <v>25</v>
      </c>
      <c r="B36" s="423" t="s">
        <v>890</v>
      </c>
      <c r="C36" s="1167"/>
      <c r="D36" s="1168"/>
      <c r="E36" s="1168"/>
      <c r="F36" s="1168"/>
      <c r="G36" s="1168"/>
      <c r="H36" s="1168"/>
      <c r="I36" s="1168"/>
      <c r="J36" s="1169"/>
    </row>
    <row r="37" spans="1:10" ht="15.75">
      <c r="A37" s="418">
        <v>26</v>
      </c>
      <c r="B37" s="423" t="s">
        <v>891</v>
      </c>
      <c r="C37" s="1167"/>
      <c r="D37" s="1168"/>
      <c r="E37" s="1168"/>
      <c r="F37" s="1168"/>
      <c r="G37" s="1168"/>
      <c r="H37" s="1168"/>
      <c r="I37" s="1168"/>
      <c r="J37" s="1169"/>
    </row>
    <row r="38" spans="1:10" ht="15.75">
      <c r="A38" s="418">
        <v>27</v>
      </c>
      <c r="B38" s="423" t="s">
        <v>892</v>
      </c>
      <c r="C38" s="1167"/>
      <c r="D38" s="1168"/>
      <c r="E38" s="1168"/>
      <c r="F38" s="1168"/>
      <c r="G38" s="1168"/>
      <c r="H38" s="1168"/>
      <c r="I38" s="1168"/>
      <c r="J38" s="1169"/>
    </row>
    <row r="39" spans="1:10" ht="15.75">
      <c r="A39" s="418">
        <v>28</v>
      </c>
      <c r="B39" s="423" t="s">
        <v>893</v>
      </c>
      <c r="C39" s="1167"/>
      <c r="D39" s="1168"/>
      <c r="E39" s="1168"/>
      <c r="F39" s="1168"/>
      <c r="G39" s="1168"/>
      <c r="H39" s="1168"/>
      <c r="I39" s="1168"/>
      <c r="J39" s="1169"/>
    </row>
    <row r="40" spans="1:10" ht="15.75">
      <c r="A40" s="418">
        <v>29</v>
      </c>
      <c r="B40" s="423" t="s">
        <v>894</v>
      </c>
      <c r="C40" s="1167"/>
      <c r="D40" s="1168"/>
      <c r="E40" s="1168"/>
      <c r="F40" s="1168"/>
      <c r="G40" s="1168"/>
      <c r="H40" s="1168"/>
      <c r="I40" s="1168"/>
      <c r="J40" s="1169"/>
    </row>
    <row r="41" spans="1:10" ht="15.75">
      <c r="A41" s="418">
        <v>30</v>
      </c>
      <c r="B41" s="423" t="s">
        <v>895</v>
      </c>
      <c r="C41" s="1167"/>
      <c r="D41" s="1168"/>
      <c r="E41" s="1168"/>
      <c r="F41" s="1168"/>
      <c r="G41" s="1168"/>
      <c r="H41" s="1168"/>
      <c r="I41" s="1168"/>
      <c r="J41" s="1169"/>
    </row>
    <row r="42" spans="1:10" ht="15.75">
      <c r="A42" s="418">
        <v>31</v>
      </c>
      <c r="B42" s="423" t="s">
        <v>896</v>
      </c>
      <c r="C42" s="1167"/>
      <c r="D42" s="1168"/>
      <c r="E42" s="1168"/>
      <c r="F42" s="1168"/>
      <c r="G42" s="1168"/>
      <c r="H42" s="1168"/>
      <c r="I42" s="1168"/>
      <c r="J42" s="1169"/>
    </row>
    <row r="43" spans="1:10" ht="15.75">
      <c r="A43" s="418">
        <v>32</v>
      </c>
      <c r="B43" s="423" t="s">
        <v>897</v>
      </c>
      <c r="C43" s="1167"/>
      <c r="D43" s="1168"/>
      <c r="E43" s="1168"/>
      <c r="F43" s="1168"/>
      <c r="G43" s="1168"/>
      <c r="H43" s="1168"/>
      <c r="I43" s="1168"/>
      <c r="J43" s="1169"/>
    </row>
    <row r="44" spans="1:10" ht="15.75">
      <c r="A44" s="418">
        <v>33</v>
      </c>
      <c r="B44" s="423" t="s">
        <v>898</v>
      </c>
      <c r="C44" s="1167"/>
      <c r="D44" s="1168"/>
      <c r="E44" s="1168"/>
      <c r="F44" s="1168"/>
      <c r="G44" s="1168"/>
      <c r="H44" s="1168"/>
      <c r="I44" s="1168"/>
      <c r="J44" s="1169"/>
    </row>
    <row r="45" spans="1:10" ht="15.75">
      <c r="A45" s="418">
        <v>34</v>
      </c>
      <c r="B45" s="423" t="s">
        <v>899</v>
      </c>
      <c r="C45" s="1167"/>
      <c r="D45" s="1168"/>
      <c r="E45" s="1168"/>
      <c r="F45" s="1168"/>
      <c r="G45" s="1168"/>
      <c r="H45" s="1168"/>
      <c r="I45" s="1168"/>
      <c r="J45" s="1169"/>
    </row>
    <row r="46" spans="1:10" ht="15" customHeight="1">
      <c r="A46" s="392" t="s">
        <v>18</v>
      </c>
      <c r="B46" s="308"/>
      <c r="C46" s="1170"/>
      <c r="D46" s="1171"/>
      <c r="E46" s="1171"/>
      <c r="F46" s="1171"/>
      <c r="G46" s="1171"/>
      <c r="H46" s="1171"/>
      <c r="I46" s="1171"/>
      <c r="J46" s="1172"/>
    </row>
    <row r="47" spans="1:10" ht="15" customHeight="1">
      <c r="A47" s="426"/>
      <c r="B47" s="420"/>
      <c r="C47" s="671"/>
      <c r="D47" s="671"/>
      <c r="E47" s="671"/>
      <c r="F47" s="671"/>
      <c r="G47" s="671"/>
      <c r="H47" s="671"/>
      <c r="I47" s="671"/>
      <c r="J47" s="671"/>
    </row>
    <row r="49" spans="1:9" ht="15.75">
      <c r="A49" s="146"/>
      <c r="B49" s="146"/>
      <c r="C49" s="146"/>
      <c r="D49" s="146"/>
      <c r="E49" s="146"/>
      <c r="H49" s="1159" t="s">
        <v>12</v>
      </c>
      <c r="I49" s="1159"/>
    </row>
    <row r="50" spans="1:9" ht="15" customHeight="1">
      <c r="A50" s="146"/>
      <c r="B50" s="146"/>
      <c r="C50" s="146"/>
      <c r="D50" s="146"/>
      <c r="E50" s="146"/>
      <c r="H50" s="1159" t="s">
        <v>13</v>
      </c>
      <c r="I50" s="1159"/>
    </row>
    <row r="51" spans="1:9" ht="15" customHeight="1">
      <c r="A51" s="146"/>
      <c r="B51" s="146"/>
      <c r="C51" s="146"/>
      <c r="D51" s="146"/>
      <c r="E51" s="146"/>
      <c r="H51" s="1159" t="s">
        <v>86</v>
      </c>
      <c r="I51" s="1159"/>
    </row>
    <row r="52" spans="1:9" ht="15.75">
      <c r="A52" s="12" t="s">
        <v>1121</v>
      </c>
      <c r="C52" s="146"/>
      <c r="D52" s="146"/>
      <c r="E52" s="146"/>
      <c r="H52" s="669" t="s">
        <v>83</v>
      </c>
      <c r="I52" s="670"/>
    </row>
  </sheetData>
  <sheetProtection/>
  <mergeCells count="20">
    <mergeCell ref="A2:J2"/>
    <mergeCell ref="A3:J3"/>
    <mergeCell ref="A5:J5"/>
    <mergeCell ref="I1:J1"/>
    <mergeCell ref="H51:I51"/>
    <mergeCell ref="D7:D10"/>
    <mergeCell ref="I6:J6"/>
    <mergeCell ref="J7:J10"/>
    <mergeCell ref="F8:F10"/>
    <mergeCell ref="G8:G10"/>
    <mergeCell ref="H50:I50"/>
    <mergeCell ref="A7:A10"/>
    <mergeCell ref="H8:H10"/>
    <mergeCell ref="I7:I10"/>
    <mergeCell ref="E7:E10"/>
    <mergeCell ref="B7:B10"/>
    <mergeCell ref="C7:C10"/>
    <mergeCell ref="F7:H7"/>
    <mergeCell ref="C12:J46"/>
    <mergeCell ref="H49:I49"/>
  </mergeCells>
  <printOptions horizontalCentered="1"/>
  <pageMargins left="0.7086614173228347" right="0.7086614173228347" top="0.17" bottom="0" header="0.11" footer="0.09"/>
  <pageSetup fitToHeight="1" fitToWidth="1" horizontalDpi="600" verticalDpi="600" orientation="landscape" paperSize="9" scale="69" r:id="rId1"/>
</worksheet>
</file>

<file path=xl/worksheets/sheet31.xml><?xml version="1.0" encoding="utf-8"?>
<worksheet xmlns="http://schemas.openxmlformats.org/spreadsheetml/2006/main" xmlns:r="http://schemas.openxmlformats.org/officeDocument/2006/relationships">
  <sheetPr>
    <tabColor rgb="FF92D050"/>
    <pageSetUpPr fitToPage="1"/>
  </sheetPr>
  <dimension ref="A1:M51"/>
  <sheetViews>
    <sheetView view="pageBreakPreview" zoomScale="68" zoomScaleNormal="80" zoomScaleSheetLayoutView="68" zoomScalePageLayoutView="0" workbookViewId="0" topLeftCell="A1">
      <selection activeCell="F1" sqref="F1:H1"/>
    </sheetView>
  </sheetViews>
  <sheetFormatPr defaultColWidth="9.140625" defaultRowHeight="12.75"/>
  <cols>
    <col min="1" max="1" width="5.421875" style="414" customWidth="1"/>
    <col min="2" max="2" width="27.421875" style="414" customWidth="1"/>
    <col min="3" max="3" width="18.8515625" style="414" customWidth="1"/>
    <col min="4" max="4" width="8.57421875" style="414" customWidth="1"/>
    <col min="5" max="5" width="19.00390625" style="414" customWidth="1"/>
    <col min="6" max="6" width="20.00390625" style="414" customWidth="1"/>
    <col min="7" max="7" width="29.8515625" style="414" customWidth="1"/>
    <col min="8" max="8" width="18.140625" style="414" customWidth="1"/>
    <col min="9" max="9" width="36.8515625" style="414" customWidth="1"/>
    <col min="10" max="11" width="18.140625" style="414" customWidth="1"/>
    <col min="12" max="16384" width="9.140625" style="414" customWidth="1"/>
  </cols>
  <sheetData>
    <row r="1" spans="2:11" ht="15.75">
      <c r="B1" s="76"/>
      <c r="C1" s="76"/>
      <c r="D1" s="76"/>
      <c r="E1" s="76"/>
      <c r="F1" s="996" t="s">
        <v>0</v>
      </c>
      <c r="G1" s="996"/>
      <c r="H1" s="996"/>
      <c r="I1" s="76"/>
      <c r="J1" s="1174" t="s">
        <v>570</v>
      </c>
      <c r="K1" s="1174"/>
    </row>
    <row r="2" spans="1:11" ht="15.75">
      <c r="A2" s="996" t="s">
        <v>656</v>
      </c>
      <c r="B2" s="996"/>
      <c r="C2" s="996"/>
      <c r="D2" s="996"/>
      <c r="E2" s="996"/>
      <c r="F2" s="996"/>
      <c r="G2" s="996"/>
      <c r="H2" s="996"/>
      <c r="I2" s="996"/>
      <c r="J2" s="996"/>
      <c r="K2" s="996"/>
    </row>
    <row r="4" spans="1:11" ht="15.75">
      <c r="A4" s="996" t="s">
        <v>569</v>
      </c>
      <c r="B4" s="996"/>
      <c r="C4" s="996"/>
      <c r="D4" s="996"/>
      <c r="E4" s="996"/>
      <c r="F4" s="996"/>
      <c r="G4" s="996"/>
      <c r="H4" s="996"/>
      <c r="I4" s="996"/>
      <c r="J4" s="996"/>
      <c r="K4" s="996"/>
    </row>
    <row r="5" spans="1:11" ht="15.75">
      <c r="A5" s="1177" t="s">
        <v>936</v>
      </c>
      <c r="B5" s="1177"/>
      <c r="C5" s="107"/>
      <c r="D5" s="107"/>
      <c r="E5" s="107"/>
      <c r="F5" s="107"/>
      <c r="G5" s="107"/>
      <c r="H5" s="107"/>
      <c r="I5" s="1176" t="s">
        <v>826</v>
      </c>
      <c r="J5" s="1176"/>
      <c r="K5" s="1176"/>
    </row>
    <row r="6" spans="1:11" ht="15.75">
      <c r="A6" s="1077" t="s">
        <v>917</v>
      </c>
      <c r="B6" s="1161" t="s">
        <v>37</v>
      </c>
      <c r="C6" s="1077" t="s">
        <v>405</v>
      </c>
      <c r="D6" s="1077" t="s">
        <v>406</v>
      </c>
      <c r="E6" s="1077"/>
      <c r="F6" s="1077"/>
      <c r="G6" s="1064" t="s">
        <v>409</v>
      </c>
      <c r="H6" s="1116"/>
      <c r="I6" s="1116"/>
      <c r="J6" s="1065"/>
      <c r="K6" s="1071" t="s">
        <v>413</v>
      </c>
    </row>
    <row r="7" spans="1:11" ht="31.5">
      <c r="A7" s="1077"/>
      <c r="B7" s="1163"/>
      <c r="C7" s="1077"/>
      <c r="D7" s="418" t="s">
        <v>102</v>
      </c>
      <c r="E7" s="418" t="s">
        <v>407</v>
      </c>
      <c r="F7" s="418" t="s">
        <v>408</v>
      </c>
      <c r="G7" s="418" t="s">
        <v>410</v>
      </c>
      <c r="H7" s="418" t="s">
        <v>411</v>
      </c>
      <c r="I7" s="418" t="s">
        <v>412</v>
      </c>
      <c r="J7" s="418" t="s">
        <v>47</v>
      </c>
      <c r="K7" s="1072"/>
    </row>
    <row r="8" spans="1:11" ht="15">
      <c r="A8" s="673" t="s">
        <v>275</v>
      </c>
      <c r="B8" s="673">
        <v>2</v>
      </c>
      <c r="C8" s="673">
        <v>3</v>
      </c>
      <c r="D8" s="673">
        <v>4</v>
      </c>
      <c r="E8" s="673">
        <v>5</v>
      </c>
      <c r="F8" s="673">
        <v>6</v>
      </c>
      <c r="G8" s="673">
        <v>7</v>
      </c>
      <c r="H8" s="673">
        <v>8</v>
      </c>
      <c r="I8" s="673">
        <v>9</v>
      </c>
      <c r="J8" s="673">
        <v>10</v>
      </c>
      <c r="K8" s="673">
        <v>11</v>
      </c>
    </row>
    <row r="9" spans="1:11" ht="15.75">
      <c r="A9" s="626">
        <v>1</v>
      </c>
      <c r="B9" s="423" t="s">
        <v>866</v>
      </c>
      <c r="C9" s="431">
        <v>227</v>
      </c>
      <c r="D9" s="431">
        <v>10</v>
      </c>
      <c r="E9" s="431">
        <v>3</v>
      </c>
      <c r="F9" s="431">
        <v>0</v>
      </c>
      <c r="G9" s="431">
        <v>240</v>
      </c>
      <c r="H9" s="431">
        <v>227</v>
      </c>
      <c r="I9" s="431">
        <v>10</v>
      </c>
      <c r="J9" s="431">
        <v>3</v>
      </c>
      <c r="K9" s="431">
        <v>0</v>
      </c>
    </row>
    <row r="10" spans="1:11" ht="15.75">
      <c r="A10" s="626">
        <v>2</v>
      </c>
      <c r="B10" s="423" t="s">
        <v>867</v>
      </c>
      <c r="C10" s="431">
        <v>0</v>
      </c>
      <c r="D10" s="431">
        <v>0</v>
      </c>
      <c r="E10" s="431">
        <v>0</v>
      </c>
      <c r="F10" s="431">
        <v>0</v>
      </c>
      <c r="G10" s="431">
        <v>0</v>
      </c>
      <c r="H10" s="431">
        <v>0</v>
      </c>
      <c r="I10" s="431">
        <v>0</v>
      </c>
      <c r="J10" s="431">
        <v>0</v>
      </c>
      <c r="K10" s="431">
        <v>0</v>
      </c>
    </row>
    <row r="11" spans="1:11" ht="15.75">
      <c r="A11" s="626">
        <v>3</v>
      </c>
      <c r="B11" s="423" t="s">
        <v>868</v>
      </c>
      <c r="C11" s="431">
        <v>0</v>
      </c>
      <c r="D11" s="431">
        <v>0</v>
      </c>
      <c r="E11" s="431">
        <v>0</v>
      </c>
      <c r="F11" s="431">
        <v>0</v>
      </c>
      <c r="G11" s="431">
        <v>0</v>
      </c>
      <c r="H11" s="431">
        <v>0</v>
      </c>
      <c r="I11" s="431">
        <v>0</v>
      </c>
      <c r="J11" s="431">
        <v>0</v>
      </c>
      <c r="K11" s="431">
        <v>0</v>
      </c>
    </row>
    <row r="12" spans="1:13" ht="15.75">
      <c r="A12" s="626">
        <v>4</v>
      </c>
      <c r="B12" s="423" t="s">
        <v>869</v>
      </c>
      <c r="C12" s="431">
        <v>0</v>
      </c>
      <c r="D12" s="431">
        <v>0</v>
      </c>
      <c r="E12" s="431">
        <v>0</v>
      </c>
      <c r="F12" s="431">
        <v>0</v>
      </c>
      <c r="G12" s="431">
        <v>0</v>
      </c>
      <c r="H12" s="431">
        <v>0</v>
      </c>
      <c r="I12" s="431">
        <v>0</v>
      </c>
      <c r="J12" s="431">
        <v>0</v>
      </c>
      <c r="K12" s="431">
        <v>0</v>
      </c>
      <c r="M12" s="414" t="s">
        <v>414</v>
      </c>
    </row>
    <row r="13" spans="1:11" ht="15.75">
      <c r="A13" s="626">
        <v>5</v>
      </c>
      <c r="B13" s="423" t="s">
        <v>870</v>
      </c>
      <c r="C13" s="431">
        <v>0</v>
      </c>
      <c r="D13" s="431">
        <v>0</v>
      </c>
      <c r="E13" s="431">
        <v>0</v>
      </c>
      <c r="F13" s="431">
        <v>0</v>
      </c>
      <c r="G13" s="431">
        <v>0</v>
      </c>
      <c r="H13" s="431">
        <v>0</v>
      </c>
      <c r="I13" s="431">
        <v>0</v>
      </c>
      <c r="J13" s="431">
        <v>0</v>
      </c>
      <c r="K13" s="431">
        <v>0</v>
      </c>
    </row>
    <row r="14" spans="1:11" ht="15.75">
      <c r="A14" s="626">
        <v>6</v>
      </c>
      <c r="B14" s="423" t="s">
        <v>871</v>
      </c>
      <c r="C14" s="431">
        <v>0</v>
      </c>
      <c r="D14" s="431">
        <v>0</v>
      </c>
      <c r="E14" s="431">
        <v>0</v>
      </c>
      <c r="F14" s="431">
        <v>0</v>
      </c>
      <c r="G14" s="431">
        <v>0</v>
      </c>
      <c r="H14" s="431">
        <v>0</v>
      </c>
      <c r="I14" s="431">
        <v>0</v>
      </c>
      <c r="J14" s="431">
        <v>0</v>
      </c>
      <c r="K14" s="431">
        <v>0</v>
      </c>
    </row>
    <row r="15" spans="1:11" ht="15.75">
      <c r="A15" s="626">
        <v>7</v>
      </c>
      <c r="B15" s="423" t="s">
        <v>872</v>
      </c>
      <c r="C15" s="431">
        <v>0</v>
      </c>
      <c r="D15" s="431">
        <v>0</v>
      </c>
      <c r="E15" s="431">
        <v>0</v>
      </c>
      <c r="F15" s="431">
        <v>0</v>
      </c>
      <c r="G15" s="431">
        <v>0</v>
      </c>
      <c r="H15" s="431">
        <v>0</v>
      </c>
      <c r="I15" s="431">
        <v>0</v>
      </c>
      <c r="J15" s="431">
        <v>0</v>
      </c>
      <c r="K15" s="431">
        <v>0</v>
      </c>
    </row>
    <row r="16" spans="1:11" ht="15.75">
      <c r="A16" s="626">
        <v>8</v>
      </c>
      <c r="B16" s="423" t="s">
        <v>873</v>
      </c>
      <c r="C16" s="431">
        <v>0</v>
      </c>
      <c r="D16" s="431">
        <v>0</v>
      </c>
      <c r="E16" s="431">
        <v>0</v>
      </c>
      <c r="F16" s="431">
        <v>0</v>
      </c>
      <c r="G16" s="431">
        <v>0</v>
      </c>
      <c r="H16" s="431">
        <v>0</v>
      </c>
      <c r="I16" s="431">
        <v>0</v>
      </c>
      <c r="J16" s="431">
        <v>0</v>
      </c>
      <c r="K16" s="431">
        <v>0</v>
      </c>
    </row>
    <row r="17" spans="1:11" ht="15.75">
      <c r="A17" s="626">
        <v>9</v>
      </c>
      <c r="B17" s="423" t="s">
        <v>874</v>
      </c>
      <c r="C17" s="431">
        <v>0</v>
      </c>
      <c r="D17" s="431">
        <v>0</v>
      </c>
      <c r="E17" s="431">
        <v>0</v>
      </c>
      <c r="F17" s="431">
        <v>0</v>
      </c>
      <c r="G17" s="431">
        <v>0</v>
      </c>
      <c r="H17" s="431">
        <v>0</v>
      </c>
      <c r="I17" s="431">
        <v>0</v>
      </c>
      <c r="J17" s="431">
        <v>0</v>
      </c>
      <c r="K17" s="431">
        <v>0</v>
      </c>
    </row>
    <row r="18" spans="1:11" ht="15.75">
      <c r="A18" s="626">
        <v>10</v>
      </c>
      <c r="B18" s="423" t="s">
        <v>875</v>
      </c>
      <c r="C18" s="431">
        <v>0</v>
      </c>
      <c r="D18" s="431">
        <v>1</v>
      </c>
      <c r="E18" s="431">
        <v>0</v>
      </c>
      <c r="F18" s="431">
        <v>1</v>
      </c>
      <c r="G18" s="431">
        <v>1</v>
      </c>
      <c r="H18" s="431">
        <v>1</v>
      </c>
      <c r="I18" s="431">
        <v>0</v>
      </c>
      <c r="J18" s="431">
        <v>2</v>
      </c>
      <c r="K18" s="431">
        <v>260387</v>
      </c>
    </row>
    <row r="19" spans="1:11" ht="15.75">
      <c r="A19" s="626">
        <v>11</v>
      </c>
      <c r="B19" s="423" t="s">
        <v>876</v>
      </c>
      <c r="C19" s="431">
        <v>0</v>
      </c>
      <c r="D19" s="431">
        <v>0</v>
      </c>
      <c r="E19" s="431">
        <v>0</v>
      </c>
      <c r="F19" s="431">
        <v>0</v>
      </c>
      <c r="G19" s="431">
        <v>0</v>
      </c>
      <c r="H19" s="431">
        <v>0</v>
      </c>
      <c r="I19" s="431">
        <v>0</v>
      </c>
      <c r="J19" s="431">
        <v>0</v>
      </c>
      <c r="K19" s="431">
        <v>0</v>
      </c>
    </row>
    <row r="20" spans="1:11" ht="15.75">
      <c r="A20" s="626">
        <v>12</v>
      </c>
      <c r="B20" s="423" t="s">
        <v>877</v>
      </c>
      <c r="C20" s="674">
        <v>0</v>
      </c>
      <c r="D20" s="674">
        <v>0</v>
      </c>
      <c r="E20" s="674">
        <v>0</v>
      </c>
      <c r="F20" s="431">
        <v>0</v>
      </c>
      <c r="G20" s="431">
        <v>0</v>
      </c>
      <c r="H20" s="431">
        <v>0</v>
      </c>
      <c r="I20" s="431">
        <v>0</v>
      </c>
      <c r="J20" s="431">
        <v>0</v>
      </c>
      <c r="K20" s="674">
        <v>0</v>
      </c>
    </row>
    <row r="21" spans="1:11" ht="15.75">
      <c r="A21" s="626">
        <v>13</v>
      </c>
      <c r="B21" s="423" t="s">
        <v>878</v>
      </c>
      <c r="C21" s="674">
        <v>0</v>
      </c>
      <c r="D21" s="674">
        <v>0</v>
      </c>
      <c r="E21" s="674">
        <v>0</v>
      </c>
      <c r="F21" s="431">
        <v>0</v>
      </c>
      <c r="G21" s="431">
        <v>0</v>
      </c>
      <c r="H21" s="431">
        <v>0</v>
      </c>
      <c r="I21" s="431">
        <v>0</v>
      </c>
      <c r="J21" s="431">
        <v>0</v>
      </c>
      <c r="K21" s="674">
        <v>0</v>
      </c>
    </row>
    <row r="22" spans="1:11" ht="30">
      <c r="A22" s="626">
        <v>14</v>
      </c>
      <c r="B22" s="423" t="s">
        <v>879</v>
      </c>
      <c r="C22" s="674" t="s">
        <v>918</v>
      </c>
      <c r="D22" s="674">
        <v>0</v>
      </c>
      <c r="E22" s="674">
        <v>0</v>
      </c>
      <c r="F22" s="675" t="s">
        <v>919</v>
      </c>
      <c r="G22" s="675" t="s">
        <v>920</v>
      </c>
      <c r="H22" s="431">
        <v>0</v>
      </c>
      <c r="I22" s="431">
        <v>0</v>
      </c>
      <c r="J22" s="431">
        <v>0</v>
      </c>
      <c r="K22" s="431">
        <v>56000</v>
      </c>
    </row>
    <row r="23" spans="1:11" ht="15.75">
      <c r="A23" s="626">
        <v>15</v>
      </c>
      <c r="B23" s="423" t="s">
        <v>880</v>
      </c>
      <c r="C23" s="431">
        <f>SUM(C20:C22)</f>
        <v>0</v>
      </c>
      <c r="D23" s="431">
        <v>0</v>
      </c>
      <c r="E23" s="674">
        <v>0</v>
      </c>
      <c r="F23" s="431">
        <f aca="true" t="shared" si="0" ref="F23:K23">SUM(F20:F22)</f>
        <v>0</v>
      </c>
      <c r="G23" s="431">
        <f t="shared" si="0"/>
        <v>0</v>
      </c>
      <c r="H23" s="431">
        <f t="shared" si="0"/>
        <v>0</v>
      </c>
      <c r="I23" s="431">
        <f t="shared" si="0"/>
        <v>0</v>
      </c>
      <c r="J23" s="431">
        <f t="shared" si="0"/>
        <v>0</v>
      </c>
      <c r="K23" s="431">
        <f t="shared" si="0"/>
        <v>56000</v>
      </c>
    </row>
    <row r="24" spans="1:11" ht="15.75">
      <c r="A24" s="626">
        <v>16</v>
      </c>
      <c r="B24" s="423" t="s">
        <v>881</v>
      </c>
      <c r="C24" s="431">
        <v>0</v>
      </c>
      <c r="D24" s="431">
        <f>SUM(D16:D23)</f>
        <v>1</v>
      </c>
      <c r="E24" s="431">
        <f aca="true" t="shared" si="1" ref="E24:K24">SUM(E16:E23)</f>
        <v>0</v>
      </c>
      <c r="F24" s="431">
        <f t="shared" si="1"/>
        <v>1</v>
      </c>
      <c r="G24" s="431">
        <f t="shared" si="1"/>
        <v>1</v>
      </c>
      <c r="H24" s="431">
        <f t="shared" si="1"/>
        <v>1</v>
      </c>
      <c r="I24" s="431">
        <f t="shared" si="1"/>
        <v>0</v>
      </c>
      <c r="J24" s="431">
        <f t="shared" si="1"/>
        <v>2</v>
      </c>
      <c r="K24" s="431">
        <f t="shared" si="1"/>
        <v>372387</v>
      </c>
    </row>
    <row r="25" spans="1:11" ht="15.75">
      <c r="A25" s="626">
        <v>17</v>
      </c>
      <c r="B25" s="423" t="s">
        <v>882</v>
      </c>
      <c r="C25" s="431">
        <v>0</v>
      </c>
      <c r="D25" s="431">
        <v>0</v>
      </c>
      <c r="E25" s="431">
        <v>0</v>
      </c>
      <c r="F25" s="431">
        <v>0</v>
      </c>
      <c r="G25" s="431">
        <v>0</v>
      </c>
      <c r="H25" s="431">
        <v>0</v>
      </c>
      <c r="I25" s="431">
        <v>0</v>
      </c>
      <c r="J25" s="431">
        <v>0</v>
      </c>
      <c r="K25" s="431">
        <v>0</v>
      </c>
    </row>
    <row r="26" spans="1:11" ht="90">
      <c r="A26" s="626">
        <v>18</v>
      </c>
      <c r="B26" s="423" t="s">
        <v>883</v>
      </c>
      <c r="C26" s="431">
        <v>0</v>
      </c>
      <c r="D26" s="431">
        <v>0</v>
      </c>
      <c r="E26" s="678" t="s">
        <v>921</v>
      </c>
      <c r="F26" s="431">
        <v>0</v>
      </c>
      <c r="G26" s="431">
        <v>0</v>
      </c>
      <c r="H26" s="678" t="s">
        <v>922</v>
      </c>
      <c r="I26" s="678" t="s">
        <v>923</v>
      </c>
      <c r="J26" s="678" t="s">
        <v>924</v>
      </c>
      <c r="K26" s="431">
        <v>10000</v>
      </c>
    </row>
    <row r="27" spans="1:11" ht="15.75">
      <c r="A27" s="626">
        <v>19</v>
      </c>
      <c r="B27" s="423" t="s">
        <v>884</v>
      </c>
      <c r="C27" s="431">
        <v>0</v>
      </c>
      <c r="D27" s="431">
        <v>0</v>
      </c>
      <c r="E27" s="431">
        <v>0</v>
      </c>
      <c r="F27" s="431">
        <v>0</v>
      </c>
      <c r="G27" s="431">
        <v>0</v>
      </c>
      <c r="H27" s="431">
        <v>0</v>
      </c>
      <c r="I27" s="431">
        <v>0</v>
      </c>
      <c r="J27" s="431">
        <v>0</v>
      </c>
      <c r="K27" s="431">
        <v>0</v>
      </c>
    </row>
    <row r="28" spans="1:11" ht="15.75">
      <c r="A28" s="626">
        <v>20</v>
      </c>
      <c r="B28" s="423" t="s">
        <v>885</v>
      </c>
      <c r="C28" s="431">
        <v>0</v>
      </c>
      <c r="D28" s="431">
        <v>0</v>
      </c>
      <c r="E28" s="431">
        <v>0</v>
      </c>
      <c r="F28" s="431">
        <v>0</v>
      </c>
      <c r="G28" s="431">
        <v>0</v>
      </c>
      <c r="H28" s="431">
        <v>0</v>
      </c>
      <c r="I28" s="431">
        <v>0</v>
      </c>
      <c r="J28" s="431">
        <v>0</v>
      </c>
      <c r="K28" s="431">
        <v>0</v>
      </c>
    </row>
    <row r="29" spans="1:11" ht="15.75">
      <c r="A29" s="626">
        <v>21</v>
      </c>
      <c r="B29" s="423" t="s">
        <v>886</v>
      </c>
      <c r="C29" s="431">
        <v>0</v>
      </c>
      <c r="D29" s="431">
        <v>0</v>
      </c>
      <c r="E29" s="431">
        <v>0</v>
      </c>
      <c r="F29" s="676">
        <v>1088</v>
      </c>
      <c r="G29" s="431">
        <v>0</v>
      </c>
      <c r="H29" s="431">
        <v>0</v>
      </c>
      <c r="I29" s="431">
        <v>0</v>
      </c>
      <c r="J29" s="431">
        <v>0</v>
      </c>
      <c r="K29" s="431">
        <v>0</v>
      </c>
    </row>
    <row r="30" spans="1:11" ht="15.75">
      <c r="A30" s="626">
        <v>22</v>
      </c>
      <c r="B30" s="423" t="s">
        <v>887</v>
      </c>
      <c r="C30" s="431">
        <v>0</v>
      </c>
      <c r="D30" s="431">
        <v>0</v>
      </c>
      <c r="E30" s="676">
        <v>1269</v>
      </c>
      <c r="F30" s="431">
        <v>0</v>
      </c>
      <c r="G30" s="431">
        <v>0</v>
      </c>
      <c r="H30" s="431">
        <v>0</v>
      </c>
      <c r="I30" s="431">
        <v>0</v>
      </c>
      <c r="J30" s="431">
        <v>0</v>
      </c>
      <c r="K30" s="431">
        <v>0</v>
      </c>
    </row>
    <row r="31" spans="1:11" ht="15.75">
      <c r="A31" s="626">
        <v>23</v>
      </c>
      <c r="B31" s="423" t="s">
        <v>888</v>
      </c>
      <c r="C31" s="431">
        <v>0</v>
      </c>
      <c r="D31" s="431">
        <v>0</v>
      </c>
      <c r="E31" s="431">
        <v>0</v>
      </c>
      <c r="F31" s="431">
        <v>0</v>
      </c>
      <c r="G31" s="431">
        <v>0</v>
      </c>
      <c r="H31" s="431">
        <v>0</v>
      </c>
      <c r="I31" s="431">
        <v>0</v>
      </c>
      <c r="J31" s="431">
        <v>0</v>
      </c>
      <c r="K31" s="431">
        <v>0</v>
      </c>
    </row>
    <row r="32" spans="1:11" ht="15.75">
      <c r="A32" s="626">
        <v>24</v>
      </c>
      <c r="B32" s="423" t="s">
        <v>889</v>
      </c>
      <c r="C32" s="431">
        <v>29</v>
      </c>
      <c r="D32" s="431">
        <v>0</v>
      </c>
      <c r="E32" s="431">
        <v>0</v>
      </c>
      <c r="F32" s="431">
        <v>29</v>
      </c>
      <c r="G32" s="431">
        <v>0</v>
      </c>
      <c r="H32" s="431">
        <v>0</v>
      </c>
      <c r="I32" s="431">
        <v>0</v>
      </c>
      <c r="J32" s="431">
        <v>0</v>
      </c>
      <c r="K32" s="431">
        <v>46250</v>
      </c>
    </row>
    <row r="33" spans="1:11" ht="15.75">
      <c r="A33" s="626">
        <v>25</v>
      </c>
      <c r="B33" s="423" t="s">
        <v>890</v>
      </c>
      <c r="C33" s="431">
        <v>0</v>
      </c>
      <c r="D33" s="431">
        <v>0</v>
      </c>
      <c r="E33" s="431">
        <v>0</v>
      </c>
      <c r="F33" s="431">
        <v>0</v>
      </c>
      <c r="G33" s="431">
        <v>0</v>
      </c>
      <c r="H33" s="431">
        <v>1805</v>
      </c>
      <c r="I33" s="431">
        <v>0</v>
      </c>
      <c r="J33" s="431">
        <v>0</v>
      </c>
      <c r="K33" s="431">
        <v>191861</v>
      </c>
    </row>
    <row r="34" spans="1:11" ht="15.75">
      <c r="A34" s="626">
        <v>26</v>
      </c>
      <c r="B34" s="423" t="s">
        <v>891</v>
      </c>
      <c r="C34" s="431">
        <v>0</v>
      </c>
      <c r="D34" s="431">
        <v>0</v>
      </c>
      <c r="E34" s="431">
        <v>0</v>
      </c>
      <c r="F34" s="431">
        <v>0</v>
      </c>
      <c r="G34" s="431">
        <v>0</v>
      </c>
      <c r="H34" s="431">
        <v>2292</v>
      </c>
      <c r="I34" s="431">
        <v>0</v>
      </c>
      <c r="J34" s="431">
        <v>0</v>
      </c>
      <c r="K34" s="431">
        <v>243626</v>
      </c>
    </row>
    <row r="35" spans="1:11" ht="15.75">
      <c r="A35" s="626">
        <v>27</v>
      </c>
      <c r="B35" s="423" t="s">
        <v>892</v>
      </c>
      <c r="C35" s="431">
        <v>0</v>
      </c>
      <c r="D35" s="431">
        <v>30</v>
      </c>
      <c r="E35" s="431">
        <v>180</v>
      </c>
      <c r="F35" s="431">
        <v>0</v>
      </c>
      <c r="G35" s="431">
        <v>0</v>
      </c>
      <c r="H35" s="431">
        <v>0</v>
      </c>
      <c r="I35" s="431">
        <v>0</v>
      </c>
      <c r="J35" s="431">
        <v>0</v>
      </c>
      <c r="K35" s="431">
        <v>36030</v>
      </c>
    </row>
    <row r="36" spans="1:11" ht="15.75">
      <c r="A36" s="626">
        <v>28</v>
      </c>
      <c r="B36" s="423" t="s">
        <v>893</v>
      </c>
      <c r="C36" s="431">
        <v>0</v>
      </c>
      <c r="D36" s="431">
        <v>0</v>
      </c>
      <c r="E36" s="431">
        <v>0</v>
      </c>
      <c r="F36" s="431">
        <v>0</v>
      </c>
      <c r="G36" s="431">
        <v>0</v>
      </c>
      <c r="H36" s="431">
        <v>0</v>
      </c>
      <c r="I36" s="431">
        <v>0</v>
      </c>
      <c r="J36" s="431">
        <v>0</v>
      </c>
      <c r="K36" s="431">
        <v>0</v>
      </c>
    </row>
    <row r="37" spans="1:11" ht="15.75">
      <c r="A37" s="626">
        <v>29</v>
      </c>
      <c r="B37" s="423" t="s">
        <v>894</v>
      </c>
      <c r="C37" s="431">
        <v>0</v>
      </c>
      <c r="D37" s="431">
        <v>0</v>
      </c>
      <c r="E37" s="431">
        <v>0</v>
      </c>
      <c r="F37" s="431">
        <v>1758</v>
      </c>
      <c r="G37" s="431">
        <v>0</v>
      </c>
      <c r="H37" s="431">
        <v>0</v>
      </c>
      <c r="I37" s="431">
        <v>0</v>
      </c>
      <c r="J37" s="431">
        <v>0</v>
      </c>
      <c r="K37" s="431">
        <v>0</v>
      </c>
    </row>
    <row r="38" spans="1:11" ht="15.75">
      <c r="A38" s="626">
        <v>30</v>
      </c>
      <c r="B38" s="423" t="s">
        <v>895</v>
      </c>
      <c r="C38" s="431">
        <v>0</v>
      </c>
      <c r="D38" s="431">
        <v>0</v>
      </c>
      <c r="E38" s="431">
        <v>0</v>
      </c>
      <c r="F38" s="431">
        <v>0</v>
      </c>
      <c r="G38" s="431">
        <v>0</v>
      </c>
      <c r="H38" s="431">
        <v>0</v>
      </c>
      <c r="I38" s="431">
        <v>0</v>
      </c>
      <c r="J38" s="431">
        <v>0</v>
      </c>
      <c r="K38" s="431">
        <v>0</v>
      </c>
    </row>
    <row r="39" spans="1:11" ht="15.75">
      <c r="A39" s="626">
        <v>31</v>
      </c>
      <c r="B39" s="423" t="s">
        <v>896</v>
      </c>
      <c r="C39" s="431">
        <v>0</v>
      </c>
      <c r="D39" s="431">
        <v>0</v>
      </c>
      <c r="E39" s="431">
        <v>0</v>
      </c>
      <c r="F39" s="431">
        <v>0</v>
      </c>
      <c r="G39" s="431">
        <v>0</v>
      </c>
      <c r="H39" s="431">
        <v>0</v>
      </c>
      <c r="I39" s="431">
        <v>0</v>
      </c>
      <c r="J39" s="431">
        <v>0</v>
      </c>
      <c r="K39" s="431">
        <v>0</v>
      </c>
    </row>
    <row r="40" spans="1:11" ht="15.75">
      <c r="A40" s="626">
        <v>32</v>
      </c>
      <c r="B40" s="423" t="s">
        <v>897</v>
      </c>
      <c r="C40" s="431">
        <v>0</v>
      </c>
      <c r="D40" s="431">
        <v>0</v>
      </c>
      <c r="E40" s="431">
        <v>0</v>
      </c>
      <c r="F40" s="431">
        <v>0</v>
      </c>
      <c r="G40" s="431">
        <v>0</v>
      </c>
      <c r="H40" s="431">
        <v>0</v>
      </c>
      <c r="I40" s="431">
        <v>0</v>
      </c>
      <c r="J40" s="431">
        <v>0</v>
      </c>
      <c r="K40" s="308">
        <v>0</v>
      </c>
    </row>
    <row r="41" spans="1:11" ht="15.75">
      <c r="A41" s="626">
        <v>33</v>
      </c>
      <c r="B41" s="423" t="s">
        <v>898</v>
      </c>
      <c r="C41" s="431">
        <v>0</v>
      </c>
      <c r="D41" s="431">
        <v>0</v>
      </c>
      <c r="E41" s="431">
        <v>0</v>
      </c>
      <c r="F41" s="431">
        <v>0</v>
      </c>
      <c r="G41" s="431">
        <v>0</v>
      </c>
      <c r="H41" s="431">
        <v>0</v>
      </c>
      <c r="I41" s="431">
        <v>0</v>
      </c>
      <c r="J41" s="431">
        <v>0</v>
      </c>
      <c r="K41" s="431">
        <v>0</v>
      </c>
    </row>
    <row r="42" spans="1:11" ht="15.75">
      <c r="A42" s="626">
        <v>34</v>
      </c>
      <c r="B42" s="423" t="s">
        <v>899</v>
      </c>
      <c r="C42" s="431">
        <v>0</v>
      </c>
      <c r="D42" s="431">
        <v>0</v>
      </c>
      <c r="E42" s="431">
        <v>0</v>
      </c>
      <c r="F42" s="431">
        <v>0</v>
      </c>
      <c r="G42" s="431">
        <v>0</v>
      </c>
      <c r="H42" s="431">
        <v>0</v>
      </c>
      <c r="I42" s="431">
        <v>0</v>
      </c>
      <c r="J42" s="431">
        <v>0</v>
      </c>
      <c r="K42" s="431">
        <v>0</v>
      </c>
    </row>
    <row r="43" spans="1:11" ht="15.75">
      <c r="A43" s="1074" t="s">
        <v>18</v>
      </c>
      <c r="B43" s="1101"/>
      <c r="C43" s="432">
        <f>C9+C10+C12+C11+C13+C14+C15+C16+C17+C18+C19+C20+C21+C23+C24+C25+C26+C27+C29+C28+C30+C31+C32+C33+C34+C35+C36+C37+C38+C39+C40+C41+C42</f>
        <v>256</v>
      </c>
      <c r="D43" s="432">
        <f>D9+D10+D11+D12+D13+D14+D15+D16+D17+D18+D19+D20+D21+D22+D23+D24+D25+D26+D27+D28+D29+D30+D31+D32+D33+D34+D36+D35+D37+D38+D39+D40+D41+D42</f>
        <v>42</v>
      </c>
      <c r="E43" s="432">
        <f>E9+E10+E11+E12+E13+E14+E15+E16+E17+E18+E19+E20+E21+E22+E23+E24+E25+E27+E28+E29+E30++E31+E32+E33+E34+E35+E36+E37+E38+E39+E40+E41+E42</f>
        <v>1452</v>
      </c>
      <c r="F43" s="432">
        <f>F9+F10+F11+F12+F13+F14+F15+F16+F17+F18+F19+F20+F21+F23+F24+F25+F26+F27+F28+F29+F30+F32+F31+F33+F34+F35+F36+F37+F38+F39+F40+F41+F42</f>
        <v>2877</v>
      </c>
      <c r="G43" s="432">
        <f>G9+G10+G11+G12+G13+G14+G16+G15+G17+G18+G19+G20+G21+G23+G24+G25+G26+G27+G28+G29+G30+G31+G32+G33+G34+G35+G36+G37+G38+G39+G40+G41+G42</f>
        <v>242</v>
      </c>
      <c r="H43" s="432">
        <f>H9+H10+H11+H12+H13+H14+H15+H16+H17+H18+H19+H20+H21+H22+H23+H24+H25+H28+H27+H29+H31+H30+H32+H33+H34+H35+H36+H37+H38+H39+H40+H41+H42</f>
        <v>4326</v>
      </c>
      <c r="I43" s="432">
        <f>I9+I10+I11+I12+I13+I14+I15+I16+I17+I18+I19+I20+I21+I22+I23+I24+I25+I28+I27+I29+I31+I30+I32+I33+I34+I35+I36+I37+I38+I39+I40+I41+I42</f>
        <v>10</v>
      </c>
      <c r="J43" s="432">
        <f>J9+J10+J11+J12+J13+J14+J15+J16+J17+J18+J19+J20+J21+J22+J23+J24+J25+J28+J27+J29+J31+J30+J32+J33+J34+J35+J36+J37+J38+J39+J40+J41+J42</f>
        <v>7</v>
      </c>
      <c r="K43" s="432">
        <f>K9+K10+K11+K12+K13+K14+K15+K16+K17+K18+K19+K20+K21+K22+K23+K24+K25+K28+K27+K29+K31+K30+K32+K33+K34+K35+K36+K37+K38+K39+K40+K41+K42</f>
        <v>1262541</v>
      </c>
    </row>
    <row r="44" spans="1:7" ht="15.75">
      <c r="A44" s="668"/>
      <c r="E44" s="677"/>
      <c r="F44" s="677"/>
      <c r="G44" s="420"/>
    </row>
    <row r="45" spans="1:7" ht="15">
      <c r="A45" s="668"/>
      <c r="E45" s="420"/>
      <c r="F45" s="420"/>
      <c r="G45" s="420"/>
    </row>
    <row r="46" spans="1:2" ht="15.75">
      <c r="A46" s="668"/>
      <c r="B46" s="146"/>
    </row>
    <row r="47" spans="1:11" ht="15.75">
      <c r="A47" s="12" t="s">
        <v>1121</v>
      </c>
      <c r="B47" s="146"/>
      <c r="J47" s="1159" t="s">
        <v>12</v>
      </c>
      <c r="K47" s="1159"/>
    </row>
    <row r="48" spans="1:11" ht="15.75">
      <c r="A48" s="668"/>
      <c r="B48" s="146"/>
      <c r="J48" s="666"/>
      <c r="K48" s="666"/>
    </row>
    <row r="49" spans="1:11" ht="15.75">
      <c r="A49" s="668"/>
      <c r="B49" s="146"/>
      <c r="J49" s="1159" t="s">
        <v>13</v>
      </c>
      <c r="K49" s="1159"/>
    </row>
    <row r="50" spans="1:11" ht="15.75">
      <c r="A50" s="668"/>
      <c r="J50" s="1060" t="s">
        <v>86</v>
      </c>
      <c r="K50" s="1060"/>
    </row>
    <row r="51" spans="1:11" ht="15.75">
      <c r="A51" s="668"/>
      <c r="J51" s="1061" t="s">
        <v>83</v>
      </c>
      <c r="K51" s="1061"/>
    </row>
  </sheetData>
  <sheetProtection/>
  <mergeCells count="17">
    <mergeCell ref="F1:H1"/>
    <mergeCell ref="G6:J6"/>
    <mergeCell ref="K6:K7"/>
    <mergeCell ref="A43:B43"/>
    <mergeCell ref="J47:K47"/>
    <mergeCell ref="J49:K49"/>
    <mergeCell ref="J1:K1"/>
    <mergeCell ref="A2:K2"/>
    <mergeCell ref="A4:K4"/>
    <mergeCell ref="A5:B5"/>
    <mergeCell ref="J50:K50"/>
    <mergeCell ref="I5:K5"/>
    <mergeCell ref="J51:K51"/>
    <mergeCell ref="A6:A7"/>
    <mergeCell ref="B6:B7"/>
    <mergeCell ref="C6:C7"/>
    <mergeCell ref="D6:F6"/>
  </mergeCells>
  <printOptions horizontalCentered="1"/>
  <pageMargins left="0.26" right="0.08" top="0.25" bottom="0" header="0.19" footer="0.13"/>
  <pageSetup fitToHeight="1" fitToWidth="1" horizontalDpi="600" verticalDpi="600" orientation="landscape" paperSize="9" scale="65" r:id="rId1"/>
</worksheet>
</file>

<file path=xl/worksheets/sheet32.xml><?xml version="1.0" encoding="utf-8"?>
<worksheet xmlns="http://schemas.openxmlformats.org/spreadsheetml/2006/main" xmlns:r="http://schemas.openxmlformats.org/officeDocument/2006/relationships">
  <sheetPr>
    <pageSetUpPr fitToPage="1"/>
  </sheetPr>
  <dimension ref="A1:K50"/>
  <sheetViews>
    <sheetView zoomScaleSheetLayoutView="68" zoomScalePageLayoutView="0" workbookViewId="0" topLeftCell="A1">
      <selection activeCell="A1" sqref="A1:I1"/>
    </sheetView>
  </sheetViews>
  <sheetFormatPr defaultColWidth="9.140625" defaultRowHeight="12.75"/>
  <cols>
    <col min="1" max="1" width="4.421875" style="414" customWidth="1"/>
    <col min="2" max="2" width="20.421875" style="414" customWidth="1"/>
    <col min="3" max="3" width="15.28125" style="414" customWidth="1"/>
    <col min="4" max="4" width="9.140625" style="414" customWidth="1"/>
    <col min="5" max="5" width="14.7109375" style="414" customWidth="1"/>
    <col min="6" max="6" width="12.28125" style="414" customWidth="1"/>
    <col min="7" max="7" width="11.57421875" style="414" customWidth="1"/>
    <col min="8" max="8" width="10.421875" style="414" customWidth="1"/>
    <col min="9" max="9" width="24.00390625" style="414" customWidth="1"/>
    <col min="10" max="10" width="16.8515625" style="414" customWidth="1"/>
    <col min="11" max="11" width="19.8515625" style="414" customWidth="1"/>
    <col min="12" max="16384" width="9.140625" style="414" customWidth="1"/>
  </cols>
  <sheetData>
    <row r="1" spans="1:11" ht="15.75">
      <c r="A1" s="996" t="s">
        <v>0</v>
      </c>
      <c r="B1" s="996"/>
      <c r="C1" s="996"/>
      <c r="D1" s="996"/>
      <c r="E1" s="996"/>
      <c r="F1" s="996"/>
      <c r="G1" s="996"/>
      <c r="H1" s="996"/>
      <c r="I1" s="996"/>
      <c r="J1" s="76"/>
      <c r="K1" s="672" t="s">
        <v>570</v>
      </c>
    </row>
    <row r="2" spans="1:11" ht="15.75">
      <c r="A2" s="996" t="s">
        <v>656</v>
      </c>
      <c r="B2" s="996"/>
      <c r="C2" s="996"/>
      <c r="D2" s="996"/>
      <c r="E2" s="996"/>
      <c r="F2" s="996"/>
      <c r="G2" s="996"/>
      <c r="H2" s="996"/>
      <c r="I2" s="996"/>
      <c r="J2" s="996"/>
      <c r="K2" s="996"/>
    </row>
    <row r="4" spans="1:11" ht="15.75">
      <c r="A4" s="996" t="s">
        <v>569</v>
      </c>
      <c r="B4" s="996"/>
      <c r="C4" s="996"/>
      <c r="D4" s="996"/>
      <c r="E4" s="996"/>
      <c r="F4" s="996"/>
      <c r="G4" s="996"/>
      <c r="H4" s="996"/>
      <c r="I4" s="996"/>
      <c r="J4" s="996"/>
      <c r="K4" s="996"/>
    </row>
    <row r="5" spans="1:10" ht="15.75">
      <c r="A5" s="107" t="s">
        <v>1110</v>
      </c>
      <c r="B5" s="107"/>
      <c r="C5" s="107"/>
      <c r="D5" s="107"/>
      <c r="E5" s="107"/>
      <c r="F5" s="107"/>
      <c r="G5" s="107"/>
      <c r="H5" s="107"/>
      <c r="I5" s="107"/>
      <c r="J5" s="414" t="s">
        <v>826</v>
      </c>
    </row>
    <row r="6" spans="1:11" ht="25.5" customHeight="1">
      <c r="A6" s="1077" t="s">
        <v>917</v>
      </c>
      <c r="B6" s="1071" t="s">
        <v>941</v>
      </c>
      <c r="C6" s="1077" t="s">
        <v>405</v>
      </c>
      <c r="D6" s="1077" t="s">
        <v>406</v>
      </c>
      <c r="E6" s="1077"/>
      <c r="F6" s="1077"/>
      <c r="G6" s="1064" t="s">
        <v>409</v>
      </c>
      <c r="H6" s="1116"/>
      <c r="I6" s="1116"/>
      <c r="J6" s="1065"/>
      <c r="K6" s="1071" t="s">
        <v>413</v>
      </c>
    </row>
    <row r="7" spans="1:11" ht="51" customHeight="1">
      <c r="A7" s="1077"/>
      <c r="B7" s="1072"/>
      <c r="C7" s="1077"/>
      <c r="D7" s="418" t="s">
        <v>102</v>
      </c>
      <c r="E7" s="418" t="s">
        <v>407</v>
      </c>
      <c r="F7" s="418" t="s">
        <v>408</v>
      </c>
      <c r="G7" s="418" t="s">
        <v>410</v>
      </c>
      <c r="H7" s="418" t="s">
        <v>411</v>
      </c>
      <c r="I7" s="418" t="s">
        <v>412</v>
      </c>
      <c r="J7" s="418" t="s">
        <v>47</v>
      </c>
      <c r="K7" s="1072"/>
    </row>
    <row r="8" spans="1:11" ht="15">
      <c r="A8" s="673" t="s">
        <v>275</v>
      </c>
      <c r="B8" s="496">
        <v>2</v>
      </c>
      <c r="C8" s="496">
        <v>3</v>
      </c>
      <c r="D8" s="496">
        <v>4</v>
      </c>
      <c r="E8" s="496">
        <v>5</v>
      </c>
      <c r="F8" s="496">
        <v>6</v>
      </c>
      <c r="G8" s="496">
        <v>7</v>
      </c>
      <c r="H8" s="496">
        <v>8</v>
      </c>
      <c r="I8" s="496">
        <v>9</v>
      </c>
      <c r="J8" s="496">
        <v>10</v>
      </c>
      <c r="K8" s="496">
        <v>11</v>
      </c>
    </row>
    <row r="9" spans="1:11" ht="15">
      <c r="A9" s="673">
        <v>1</v>
      </c>
      <c r="B9" s="679" t="s">
        <v>866</v>
      </c>
      <c r="C9" s="431">
        <v>227</v>
      </c>
      <c r="D9" s="431">
        <v>10</v>
      </c>
      <c r="E9" s="431">
        <v>3</v>
      </c>
      <c r="F9" s="431">
        <v>0</v>
      </c>
      <c r="G9" s="431">
        <v>240</v>
      </c>
      <c r="H9" s="431">
        <v>227</v>
      </c>
      <c r="I9" s="431">
        <v>10</v>
      </c>
      <c r="J9" s="431">
        <v>3</v>
      </c>
      <c r="K9" s="431">
        <v>0</v>
      </c>
    </row>
    <row r="10" spans="1:11" ht="15">
      <c r="A10" s="673">
        <v>2</v>
      </c>
      <c r="B10" s="679" t="s">
        <v>867</v>
      </c>
      <c r="C10" s="431">
        <v>0</v>
      </c>
      <c r="D10" s="431">
        <v>0</v>
      </c>
      <c r="E10" s="431">
        <v>0</v>
      </c>
      <c r="F10" s="431">
        <v>0</v>
      </c>
      <c r="G10" s="431">
        <v>0</v>
      </c>
      <c r="H10" s="431">
        <v>0</v>
      </c>
      <c r="I10" s="431">
        <v>0</v>
      </c>
      <c r="J10" s="431">
        <v>0</v>
      </c>
      <c r="K10" s="431">
        <v>0</v>
      </c>
    </row>
    <row r="11" spans="1:11" ht="15">
      <c r="A11" s="673">
        <v>3</v>
      </c>
      <c r="B11" s="679" t="s">
        <v>868</v>
      </c>
      <c r="C11" s="431">
        <v>0</v>
      </c>
      <c r="D11" s="431">
        <v>0</v>
      </c>
      <c r="E11" s="431">
        <v>0</v>
      </c>
      <c r="F11" s="431">
        <v>0</v>
      </c>
      <c r="G11" s="431">
        <v>0</v>
      </c>
      <c r="H11" s="431">
        <v>0</v>
      </c>
      <c r="I11" s="431">
        <v>0</v>
      </c>
      <c r="J11" s="431">
        <v>0</v>
      </c>
      <c r="K11" s="431">
        <v>0</v>
      </c>
    </row>
    <row r="12" spans="1:11" ht="15">
      <c r="A12" s="673">
        <v>4</v>
      </c>
      <c r="B12" s="679" t="s">
        <v>869</v>
      </c>
      <c r="C12" s="431">
        <v>0</v>
      </c>
      <c r="D12" s="431">
        <v>0</v>
      </c>
      <c r="E12" s="431">
        <v>0</v>
      </c>
      <c r="F12" s="431">
        <v>0</v>
      </c>
      <c r="G12" s="431">
        <v>0</v>
      </c>
      <c r="H12" s="431">
        <v>0</v>
      </c>
      <c r="I12" s="431">
        <v>0</v>
      </c>
      <c r="J12" s="431">
        <v>0</v>
      </c>
      <c r="K12" s="431">
        <v>0</v>
      </c>
    </row>
    <row r="13" spans="1:11" ht="15">
      <c r="A13" s="673">
        <v>5</v>
      </c>
      <c r="B13" s="679" t="s">
        <v>870</v>
      </c>
      <c r="C13" s="431">
        <v>0</v>
      </c>
      <c r="D13" s="431">
        <v>0</v>
      </c>
      <c r="E13" s="431">
        <v>0</v>
      </c>
      <c r="F13" s="431">
        <v>0</v>
      </c>
      <c r="G13" s="431">
        <v>0</v>
      </c>
      <c r="H13" s="431">
        <v>0</v>
      </c>
      <c r="I13" s="431">
        <v>0</v>
      </c>
      <c r="J13" s="431">
        <v>0</v>
      </c>
      <c r="K13" s="431">
        <v>0</v>
      </c>
    </row>
    <row r="14" spans="1:11" ht="15">
      <c r="A14" s="673">
        <v>6</v>
      </c>
      <c r="B14" s="679" t="s">
        <v>871</v>
      </c>
      <c r="C14" s="431">
        <v>0</v>
      </c>
      <c r="D14" s="431">
        <v>0</v>
      </c>
      <c r="E14" s="431">
        <v>0</v>
      </c>
      <c r="F14" s="431">
        <v>0</v>
      </c>
      <c r="G14" s="431">
        <v>0</v>
      </c>
      <c r="H14" s="431">
        <v>0</v>
      </c>
      <c r="I14" s="431">
        <v>0</v>
      </c>
      <c r="J14" s="431">
        <v>0</v>
      </c>
      <c r="K14" s="431">
        <v>0</v>
      </c>
    </row>
    <row r="15" spans="1:11" ht="15">
      <c r="A15" s="673">
        <v>7</v>
      </c>
      <c r="B15" s="679" t="s">
        <v>872</v>
      </c>
      <c r="C15" s="431">
        <v>0</v>
      </c>
      <c r="D15" s="431">
        <v>0</v>
      </c>
      <c r="E15" s="431">
        <v>0</v>
      </c>
      <c r="F15" s="431">
        <v>0</v>
      </c>
      <c r="G15" s="431">
        <v>0</v>
      </c>
      <c r="H15" s="431">
        <v>0</v>
      </c>
      <c r="I15" s="431">
        <v>0</v>
      </c>
      <c r="J15" s="431">
        <v>0</v>
      </c>
      <c r="K15" s="431">
        <v>0</v>
      </c>
    </row>
    <row r="16" spans="1:11" ht="15">
      <c r="A16" s="673">
        <v>8</v>
      </c>
      <c r="B16" s="679" t="s">
        <v>873</v>
      </c>
      <c r="C16" s="431">
        <v>0</v>
      </c>
      <c r="D16" s="431">
        <v>0</v>
      </c>
      <c r="E16" s="431">
        <v>0</v>
      </c>
      <c r="F16" s="431">
        <v>0</v>
      </c>
      <c r="G16" s="431">
        <v>0</v>
      </c>
      <c r="H16" s="431">
        <v>0</v>
      </c>
      <c r="I16" s="431">
        <v>0</v>
      </c>
      <c r="J16" s="431">
        <v>0</v>
      </c>
      <c r="K16" s="431">
        <v>0</v>
      </c>
    </row>
    <row r="17" spans="1:11" ht="15">
      <c r="A17" s="673">
        <v>9</v>
      </c>
      <c r="B17" s="679" t="s">
        <v>874</v>
      </c>
      <c r="C17" s="431">
        <v>0</v>
      </c>
      <c r="D17" s="431">
        <v>0</v>
      </c>
      <c r="E17" s="431">
        <v>0</v>
      </c>
      <c r="F17" s="431">
        <v>0</v>
      </c>
      <c r="G17" s="431">
        <v>0</v>
      </c>
      <c r="H17" s="431">
        <v>0</v>
      </c>
      <c r="I17" s="431">
        <v>0</v>
      </c>
      <c r="J17" s="431">
        <v>0</v>
      </c>
      <c r="K17" s="431">
        <v>0</v>
      </c>
    </row>
    <row r="18" spans="1:11" ht="15">
      <c r="A18" s="673">
        <v>10</v>
      </c>
      <c r="B18" s="679" t="s">
        <v>875</v>
      </c>
      <c r="C18" s="431">
        <v>0</v>
      </c>
      <c r="D18" s="431">
        <v>1</v>
      </c>
      <c r="E18" s="431">
        <v>0</v>
      </c>
      <c r="F18" s="431">
        <v>1</v>
      </c>
      <c r="G18" s="431">
        <v>1</v>
      </c>
      <c r="H18" s="431">
        <v>1</v>
      </c>
      <c r="I18" s="431">
        <v>0</v>
      </c>
      <c r="J18" s="431">
        <v>2</v>
      </c>
      <c r="K18" s="431">
        <v>260387</v>
      </c>
    </row>
    <row r="19" spans="1:11" ht="30">
      <c r="A19" s="673">
        <v>11</v>
      </c>
      <c r="B19" s="679" t="s">
        <v>876</v>
      </c>
      <c r="C19" s="431">
        <v>0</v>
      </c>
      <c r="D19" s="431">
        <v>0</v>
      </c>
      <c r="E19" s="431">
        <v>0</v>
      </c>
      <c r="F19" s="431">
        <v>0</v>
      </c>
      <c r="G19" s="431">
        <v>0</v>
      </c>
      <c r="H19" s="431">
        <v>0</v>
      </c>
      <c r="I19" s="431">
        <v>0</v>
      </c>
      <c r="J19" s="431">
        <v>0</v>
      </c>
      <c r="K19" s="431">
        <v>0</v>
      </c>
    </row>
    <row r="20" spans="1:11" ht="15">
      <c r="A20" s="673">
        <v>12</v>
      </c>
      <c r="B20" s="679" t="s">
        <v>877</v>
      </c>
      <c r="C20" s="674">
        <v>0</v>
      </c>
      <c r="D20" s="674">
        <v>0</v>
      </c>
      <c r="E20" s="674">
        <v>0</v>
      </c>
      <c r="F20" s="431">
        <v>0</v>
      </c>
      <c r="G20" s="431">
        <v>0</v>
      </c>
      <c r="H20" s="431">
        <v>0</v>
      </c>
      <c r="I20" s="431">
        <v>0</v>
      </c>
      <c r="J20" s="431">
        <v>0</v>
      </c>
      <c r="K20" s="674">
        <v>0</v>
      </c>
    </row>
    <row r="21" spans="1:11" ht="15">
      <c r="A21" s="673">
        <v>13</v>
      </c>
      <c r="B21" s="679" t="s">
        <v>878</v>
      </c>
      <c r="C21" s="674">
        <v>0</v>
      </c>
      <c r="D21" s="674">
        <v>0</v>
      </c>
      <c r="E21" s="674">
        <v>0</v>
      </c>
      <c r="F21" s="431">
        <v>0</v>
      </c>
      <c r="G21" s="431">
        <v>0</v>
      </c>
      <c r="H21" s="431">
        <v>0</v>
      </c>
      <c r="I21" s="431">
        <v>0</v>
      </c>
      <c r="J21" s="431">
        <v>0</v>
      </c>
      <c r="K21" s="674">
        <v>0</v>
      </c>
    </row>
    <row r="22" spans="1:11" ht="90">
      <c r="A22" s="673">
        <v>14</v>
      </c>
      <c r="B22" s="679" t="s">
        <v>879</v>
      </c>
      <c r="C22" s="680" t="s">
        <v>918</v>
      </c>
      <c r="D22" s="674">
        <v>0</v>
      </c>
      <c r="E22" s="674">
        <v>0</v>
      </c>
      <c r="F22" s="627" t="s">
        <v>919</v>
      </c>
      <c r="G22" s="627" t="s">
        <v>920</v>
      </c>
      <c r="H22" s="431">
        <v>0</v>
      </c>
      <c r="I22" s="431">
        <v>0</v>
      </c>
      <c r="J22" s="431">
        <v>0</v>
      </c>
      <c r="K22" s="431">
        <v>56000</v>
      </c>
    </row>
    <row r="23" spans="1:11" ht="15">
      <c r="A23" s="673">
        <v>15</v>
      </c>
      <c r="B23" s="679" t="s">
        <v>880</v>
      </c>
      <c r="C23" s="431">
        <f>SUM(C20:C22)</f>
        <v>0</v>
      </c>
      <c r="D23" s="431">
        <v>0</v>
      </c>
      <c r="E23" s="674">
        <v>0</v>
      </c>
      <c r="F23" s="431">
        <f aca="true" t="shared" si="0" ref="F23:K23">SUM(F20:F22)</f>
        <v>0</v>
      </c>
      <c r="G23" s="431">
        <f t="shared" si="0"/>
        <v>0</v>
      </c>
      <c r="H23" s="431">
        <f t="shared" si="0"/>
        <v>0</v>
      </c>
      <c r="I23" s="431">
        <f t="shared" si="0"/>
        <v>0</v>
      </c>
      <c r="J23" s="431">
        <f t="shared" si="0"/>
        <v>0</v>
      </c>
      <c r="K23" s="431">
        <f t="shared" si="0"/>
        <v>56000</v>
      </c>
    </row>
    <row r="24" spans="1:11" ht="15">
      <c r="A24" s="673">
        <v>16</v>
      </c>
      <c r="B24" s="679" t="s">
        <v>881</v>
      </c>
      <c r="C24" s="431">
        <v>0</v>
      </c>
      <c r="D24" s="431">
        <f>SUM(D16:D23)</f>
        <v>1</v>
      </c>
      <c r="E24" s="431">
        <f aca="true" t="shared" si="1" ref="E24:K24">SUM(E16:E23)</f>
        <v>0</v>
      </c>
      <c r="F24" s="431">
        <f t="shared" si="1"/>
        <v>1</v>
      </c>
      <c r="G24" s="431">
        <f t="shared" si="1"/>
        <v>1</v>
      </c>
      <c r="H24" s="431">
        <f t="shared" si="1"/>
        <v>1</v>
      </c>
      <c r="I24" s="431">
        <f t="shared" si="1"/>
        <v>0</v>
      </c>
      <c r="J24" s="431">
        <f t="shared" si="1"/>
        <v>2</v>
      </c>
      <c r="K24" s="431">
        <f t="shared" si="1"/>
        <v>372387</v>
      </c>
    </row>
    <row r="25" spans="1:11" ht="15">
      <c r="A25" s="673">
        <v>17</v>
      </c>
      <c r="B25" s="679" t="s">
        <v>882</v>
      </c>
      <c r="C25" s="431">
        <v>0</v>
      </c>
      <c r="D25" s="431">
        <v>0</v>
      </c>
      <c r="E25" s="431">
        <v>0</v>
      </c>
      <c r="F25" s="431">
        <v>0</v>
      </c>
      <c r="G25" s="431">
        <v>0</v>
      </c>
      <c r="H25" s="431">
        <v>0</v>
      </c>
      <c r="I25" s="431">
        <v>0</v>
      </c>
      <c r="J25" s="431">
        <v>0</v>
      </c>
      <c r="K25" s="431">
        <v>0</v>
      </c>
    </row>
    <row r="26" spans="1:11" ht="135">
      <c r="A26" s="673">
        <v>18</v>
      </c>
      <c r="B26" s="679" t="s">
        <v>883</v>
      </c>
      <c r="C26" s="431">
        <v>0</v>
      </c>
      <c r="D26" s="431">
        <v>0</v>
      </c>
      <c r="E26" s="678" t="s">
        <v>921</v>
      </c>
      <c r="F26" s="431">
        <v>0</v>
      </c>
      <c r="G26" s="431">
        <v>0</v>
      </c>
      <c r="H26" s="678" t="s">
        <v>922</v>
      </c>
      <c r="I26" s="678" t="s">
        <v>923</v>
      </c>
      <c r="J26" s="678" t="s">
        <v>924</v>
      </c>
      <c r="K26" s="431">
        <v>10000</v>
      </c>
    </row>
    <row r="27" spans="1:11" ht="15">
      <c r="A27" s="673">
        <v>19</v>
      </c>
      <c r="B27" s="679" t="s">
        <v>884</v>
      </c>
      <c r="C27" s="431">
        <v>0</v>
      </c>
      <c r="D27" s="431">
        <v>0</v>
      </c>
      <c r="E27" s="431">
        <v>0</v>
      </c>
      <c r="F27" s="431">
        <v>0</v>
      </c>
      <c r="G27" s="431">
        <v>0</v>
      </c>
      <c r="H27" s="431">
        <v>0</v>
      </c>
      <c r="I27" s="431">
        <v>0</v>
      </c>
      <c r="J27" s="431">
        <v>0</v>
      </c>
      <c r="K27" s="431">
        <v>0</v>
      </c>
    </row>
    <row r="28" spans="1:11" ht="15">
      <c r="A28" s="673">
        <v>20</v>
      </c>
      <c r="B28" s="679" t="s">
        <v>885</v>
      </c>
      <c r="C28" s="431">
        <v>0</v>
      </c>
      <c r="D28" s="431">
        <v>0</v>
      </c>
      <c r="E28" s="431">
        <v>0</v>
      </c>
      <c r="F28" s="431">
        <v>0</v>
      </c>
      <c r="G28" s="431">
        <v>0</v>
      </c>
      <c r="H28" s="431">
        <v>0</v>
      </c>
      <c r="I28" s="431">
        <v>0</v>
      </c>
      <c r="J28" s="431">
        <v>0</v>
      </c>
      <c r="K28" s="431">
        <v>0</v>
      </c>
    </row>
    <row r="29" spans="1:11" ht="15">
      <c r="A29" s="673">
        <v>21</v>
      </c>
      <c r="B29" s="679" t="s">
        <v>886</v>
      </c>
      <c r="C29" s="431">
        <v>0</v>
      </c>
      <c r="D29" s="431">
        <v>0</v>
      </c>
      <c r="E29" s="431">
        <v>0</v>
      </c>
      <c r="F29" s="681">
        <v>1088</v>
      </c>
      <c r="G29" s="431">
        <v>0</v>
      </c>
      <c r="H29" s="431">
        <v>0</v>
      </c>
      <c r="I29" s="431">
        <v>0</v>
      </c>
      <c r="J29" s="431">
        <v>0</v>
      </c>
      <c r="K29" s="431">
        <v>0</v>
      </c>
    </row>
    <row r="30" spans="1:11" ht="30">
      <c r="A30" s="673">
        <v>22</v>
      </c>
      <c r="B30" s="679" t="s">
        <v>887</v>
      </c>
      <c r="C30" s="431">
        <v>0</v>
      </c>
      <c r="D30" s="431">
        <v>0</v>
      </c>
      <c r="E30" s="681">
        <v>1269</v>
      </c>
      <c r="F30" s="431">
        <v>0</v>
      </c>
      <c r="G30" s="431">
        <v>0</v>
      </c>
      <c r="H30" s="431">
        <v>0</v>
      </c>
      <c r="I30" s="431">
        <v>0</v>
      </c>
      <c r="J30" s="431">
        <v>0</v>
      </c>
      <c r="K30" s="431">
        <v>0</v>
      </c>
    </row>
    <row r="31" spans="1:11" ht="15">
      <c r="A31" s="673">
        <v>23</v>
      </c>
      <c r="B31" s="679" t="s">
        <v>888</v>
      </c>
      <c r="C31" s="431">
        <v>0</v>
      </c>
      <c r="D31" s="431">
        <v>0</v>
      </c>
      <c r="E31" s="431">
        <v>0</v>
      </c>
      <c r="F31" s="431">
        <v>0</v>
      </c>
      <c r="G31" s="431">
        <v>0</v>
      </c>
      <c r="H31" s="431">
        <v>0</v>
      </c>
      <c r="I31" s="431">
        <v>0</v>
      </c>
      <c r="J31" s="431">
        <v>0</v>
      </c>
      <c r="K31" s="431">
        <v>0</v>
      </c>
    </row>
    <row r="32" spans="1:11" ht="15">
      <c r="A32" s="673">
        <v>24</v>
      </c>
      <c r="B32" s="679" t="s">
        <v>889</v>
      </c>
      <c r="C32" s="431">
        <v>29</v>
      </c>
      <c r="D32" s="431">
        <v>0</v>
      </c>
      <c r="E32" s="431">
        <v>0</v>
      </c>
      <c r="F32" s="431">
        <v>29</v>
      </c>
      <c r="G32" s="431">
        <v>0</v>
      </c>
      <c r="H32" s="431">
        <v>0</v>
      </c>
      <c r="I32" s="431">
        <v>0</v>
      </c>
      <c r="J32" s="431">
        <v>0</v>
      </c>
      <c r="K32" s="431">
        <v>46250</v>
      </c>
    </row>
    <row r="33" spans="1:11" ht="15">
      <c r="A33" s="673">
        <v>25</v>
      </c>
      <c r="B33" s="679" t="s">
        <v>890</v>
      </c>
      <c r="C33" s="431">
        <v>0</v>
      </c>
      <c r="D33" s="431">
        <v>0</v>
      </c>
      <c r="E33" s="431">
        <v>0</v>
      </c>
      <c r="F33" s="431">
        <v>0</v>
      </c>
      <c r="G33" s="431">
        <v>0</v>
      </c>
      <c r="H33" s="431">
        <v>1805</v>
      </c>
      <c r="I33" s="431">
        <v>0</v>
      </c>
      <c r="J33" s="431">
        <v>0</v>
      </c>
      <c r="K33" s="431">
        <v>191861</v>
      </c>
    </row>
    <row r="34" spans="1:11" ht="30">
      <c r="A34" s="673">
        <v>26</v>
      </c>
      <c r="B34" s="679" t="s">
        <v>891</v>
      </c>
      <c r="C34" s="431">
        <v>0</v>
      </c>
      <c r="D34" s="431">
        <v>0</v>
      </c>
      <c r="E34" s="431">
        <v>0</v>
      </c>
      <c r="F34" s="431">
        <v>0</v>
      </c>
      <c r="G34" s="431">
        <v>0</v>
      </c>
      <c r="H34" s="431">
        <v>2292</v>
      </c>
      <c r="I34" s="431">
        <v>0</v>
      </c>
      <c r="J34" s="431">
        <v>0</v>
      </c>
      <c r="K34" s="431">
        <v>243626</v>
      </c>
    </row>
    <row r="35" spans="1:11" ht="15">
      <c r="A35" s="673">
        <v>27</v>
      </c>
      <c r="B35" s="679" t="s">
        <v>892</v>
      </c>
      <c r="C35" s="431">
        <v>0</v>
      </c>
      <c r="D35" s="431">
        <v>30</v>
      </c>
      <c r="E35" s="431">
        <v>180</v>
      </c>
      <c r="F35" s="431">
        <v>0</v>
      </c>
      <c r="G35" s="431">
        <v>0</v>
      </c>
      <c r="H35" s="431">
        <v>0</v>
      </c>
      <c r="I35" s="431">
        <v>0</v>
      </c>
      <c r="J35" s="431">
        <v>0</v>
      </c>
      <c r="K35" s="431">
        <v>36030</v>
      </c>
    </row>
    <row r="36" spans="1:11" ht="15">
      <c r="A36" s="673">
        <v>28</v>
      </c>
      <c r="B36" s="679" t="s">
        <v>893</v>
      </c>
      <c r="C36" s="431">
        <v>0</v>
      </c>
      <c r="D36" s="431">
        <v>0</v>
      </c>
      <c r="E36" s="431">
        <v>0</v>
      </c>
      <c r="F36" s="431">
        <v>0</v>
      </c>
      <c r="G36" s="431">
        <v>0</v>
      </c>
      <c r="H36" s="431">
        <v>0</v>
      </c>
      <c r="I36" s="431">
        <v>0</v>
      </c>
      <c r="J36" s="431">
        <v>0</v>
      </c>
      <c r="K36" s="431">
        <v>0</v>
      </c>
    </row>
    <row r="37" spans="1:11" ht="15">
      <c r="A37" s="673">
        <v>29</v>
      </c>
      <c r="B37" s="679" t="s">
        <v>894</v>
      </c>
      <c r="C37" s="431">
        <v>0</v>
      </c>
      <c r="D37" s="431">
        <v>0</v>
      </c>
      <c r="E37" s="431">
        <v>0</v>
      </c>
      <c r="F37" s="431">
        <v>1758</v>
      </c>
      <c r="G37" s="431">
        <v>0</v>
      </c>
      <c r="H37" s="431">
        <v>0</v>
      </c>
      <c r="I37" s="431">
        <v>0</v>
      </c>
      <c r="J37" s="431">
        <v>0</v>
      </c>
      <c r="K37" s="431">
        <v>0</v>
      </c>
    </row>
    <row r="38" spans="1:11" ht="15">
      <c r="A38" s="673">
        <v>30</v>
      </c>
      <c r="B38" s="679" t="s">
        <v>895</v>
      </c>
      <c r="C38" s="431">
        <v>0</v>
      </c>
      <c r="D38" s="431">
        <v>0</v>
      </c>
      <c r="E38" s="431">
        <v>0</v>
      </c>
      <c r="F38" s="431">
        <v>0</v>
      </c>
      <c r="G38" s="431">
        <v>0</v>
      </c>
      <c r="H38" s="431">
        <v>0</v>
      </c>
      <c r="I38" s="431">
        <v>0</v>
      </c>
      <c r="J38" s="431">
        <v>0</v>
      </c>
      <c r="K38" s="431">
        <v>0</v>
      </c>
    </row>
    <row r="39" spans="1:11" ht="15">
      <c r="A39" s="673">
        <v>31</v>
      </c>
      <c r="B39" s="679" t="s">
        <v>896</v>
      </c>
      <c r="C39" s="431">
        <v>0</v>
      </c>
      <c r="D39" s="431">
        <v>0</v>
      </c>
      <c r="E39" s="431">
        <v>0</v>
      </c>
      <c r="F39" s="431">
        <v>0</v>
      </c>
      <c r="G39" s="431">
        <v>0</v>
      </c>
      <c r="H39" s="431">
        <v>0</v>
      </c>
      <c r="I39" s="431">
        <v>0</v>
      </c>
      <c r="J39" s="431">
        <v>0</v>
      </c>
      <c r="K39" s="431">
        <v>0</v>
      </c>
    </row>
    <row r="40" spans="1:11" ht="15">
      <c r="A40" s="673">
        <v>32</v>
      </c>
      <c r="B40" s="679" t="s">
        <v>897</v>
      </c>
      <c r="C40" s="431">
        <v>0</v>
      </c>
      <c r="D40" s="431">
        <v>0</v>
      </c>
      <c r="E40" s="431">
        <v>0</v>
      </c>
      <c r="F40" s="431">
        <v>0</v>
      </c>
      <c r="G40" s="431">
        <v>0</v>
      </c>
      <c r="H40" s="431">
        <v>0</v>
      </c>
      <c r="I40" s="431">
        <v>0</v>
      </c>
      <c r="J40" s="431">
        <v>0</v>
      </c>
      <c r="K40" s="431">
        <v>0</v>
      </c>
    </row>
    <row r="41" spans="1:11" ht="15">
      <c r="A41" s="673">
        <v>33</v>
      </c>
      <c r="B41" s="679" t="s">
        <v>898</v>
      </c>
      <c r="C41" s="431">
        <v>0</v>
      </c>
      <c r="D41" s="431">
        <v>0</v>
      </c>
      <c r="E41" s="431">
        <v>0</v>
      </c>
      <c r="F41" s="431">
        <v>0</v>
      </c>
      <c r="G41" s="431">
        <v>0</v>
      </c>
      <c r="H41" s="431">
        <v>0</v>
      </c>
      <c r="I41" s="431">
        <v>0</v>
      </c>
      <c r="J41" s="431">
        <v>0</v>
      </c>
      <c r="K41" s="431">
        <v>0</v>
      </c>
    </row>
    <row r="42" spans="1:11" ht="15">
      <c r="A42" s="673">
        <v>34</v>
      </c>
      <c r="B42" s="679" t="s">
        <v>899</v>
      </c>
      <c r="C42" s="431">
        <v>0</v>
      </c>
      <c r="D42" s="431">
        <v>0</v>
      </c>
      <c r="E42" s="431">
        <v>0</v>
      </c>
      <c r="F42" s="431">
        <v>0</v>
      </c>
      <c r="G42" s="431">
        <v>0</v>
      </c>
      <c r="H42" s="431">
        <v>0</v>
      </c>
      <c r="I42" s="431">
        <v>0</v>
      </c>
      <c r="J42" s="431">
        <v>0</v>
      </c>
      <c r="K42" s="431">
        <v>0</v>
      </c>
    </row>
    <row r="43" spans="1:11" ht="15.75">
      <c r="A43" s="1179" t="s">
        <v>18</v>
      </c>
      <c r="B43" s="1180"/>
      <c r="C43" s="432">
        <f>C9+C10+C12+C11+C13+C14+C15+C16+C17+C18+C19+C20+C21+C23+C24+C25+C26+C27+C29+C28+C30+C31+C32+C33+C34+C35+C36+C37+C38+C39+C40+C41+C42</f>
        <v>256</v>
      </c>
      <c r="D43" s="432">
        <f>D9+D10+D11+D12+D13+D14+D15+D16+D17+D18+D19+D20+D21+D22+D23+D24+D25+D26+D27+D28+D29+D30+D31+D32+D33+D34+D36+D35+D37+D38+D39+D40+D41+D42</f>
        <v>42</v>
      </c>
      <c r="E43" s="432">
        <f>E9+E10+E11+E12+E13+E14+E15+E16+E17+E18+E19+E20+E21+E22+E23+E24+E25+E27+E28+E29+E30++E31+E32+E33+E34+E35+E36+E37+E38+E39+E40+E41+E42</f>
        <v>1452</v>
      </c>
      <c r="F43" s="432">
        <f>F9+F10+F11+F12+F13+F14+F15+F16+F17+F18+F19+F20+F21+F23+F24+F25+F26+F27+F28+F29+F30+F32+F31+F33+F34+F35+F36+F37+F38+F39+F40+F41+F42</f>
        <v>2877</v>
      </c>
      <c r="G43" s="432">
        <f>G9+G10+G11+G12+G13+G14+G16+G15+G17+G18+G19+G20+G21+G23+G24+G25+G26+G27+G28+G29+G30+G31+G32+G33+G34+G35+G36+G37+G38+G39+G40+G41+G42</f>
        <v>242</v>
      </c>
      <c r="H43" s="432">
        <f>H9+H10+H11+H12+H13+H14+H15+H16+H17+H18+H19+H20+H21+H22+H23+H24+H25+H28+H27+H29+H31+H30+H32+H33+H34+H35+H36+H37+H38+H39+H40+H41+H42</f>
        <v>4326</v>
      </c>
      <c r="I43" s="432">
        <f>I9+I10+I11+I12+I13+I14+I15+I16+I17+I18+I19+I20+I21+I22+I23+I24+I25+I28+I27+I29+I31+I30+I32+I33+I34+I35+I36+I37+I38+I39+I40+I41+I42</f>
        <v>10</v>
      </c>
      <c r="J43" s="432">
        <f>J9+J10+J11+J12+J13+J14+J15+J16+J17+J18+J19+J20+J21+J22+J23+J24+J25+J28+J27+J29+J31+J30+J32+J33+J34+J35+J36+J37+J38+J39+J40+J41+J42</f>
        <v>7</v>
      </c>
      <c r="K43" s="432">
        <f>K9+K10+K11+K12+K13+K14+K15+K16+K17+K18+K19+K20+K21+K22+K23+K24+K25+K28+K27+K29+K31+K30+K32+K33+K34+K35+K36+K37+K38+K39+K40+K41+K42</f>
        <v>1262541</v>
      </c>
    </row>
    <row r="46" spans="1:11" ht="12.75" customHeight="1">
      <c r="A46" s="146"/>
      <c r="B46" s="146"/>
      <c r="C46" s="146"/>
      <c r="D46" s="146"/>
      <c r="E46" s="146"/>
      <c r="J46" s="1159" t="s">
        <v>12</v>
      </c>
      <c r="K46" s="1159"/>
    </row>
    <row r="47" spans="1:11" ht="12.75" customHeight="1">
      <c r="A47" s="146"/>
      <c r="B47" s="146"/>
      <c r="C47" s="146"/>
      <c r="D47" s="146"/>
      <c r="E47" s="146"/>
      <c r="J47" s="1159" t="s">
        <v>13</v>
      </c>
      <c r="K47" s="1159"/>
    </row>
    <row r="48" spans="1:11" ht="12.75" customHeight="1">
      <c r="A48" s="146"/>
      <c r="B48" s="146"/>
      <c r="C48" s="146"/>
      <c r="D48" s="146"/>
      <c r="E48" s="146"/>
      <c r="J48" s="1159" t="s">
        <v>86</v>
      </c>
      <c r="K48" s="1159"/>
    </row>
    <row r="49" spans="1:11" ht="15.75">
      <c r="A49" s="12" t="s">
        <v>1121</v>
      </c>
      <c r="B49" s="146"/>
      <c r="D49" s="146"/>
      <c r="E49" s="146"/>
      <c r="J49" s="1178" t="s">
        <v>83</v>
      </c>
      <c r="K49" s="1178"/>
    </row>
    <row r="50" spans="10:11" ht="15">
      <c r="J50" s="667"/>
      <c r="K50" s="667"/>
    </row>
  </sheetData>
  <sheetProtection/>
  <mergeCells count="14">
    <mergeCell ref="C6:C7"/>
    <mergeCell ref="D6:F6"/>
    <mergeCell ref="G6:J6"/>
    <mergeCell ref="A43:B43"/>
    <mergeCell ref="J48:K48"/>
    <mergeCell ref="J49:K49"/>
    <mergeCell ref="B6:B7"/>
    <mergeCell ref="A4:K4"/>
    <mergeCell ref="K6:K7"/>
    <mergeCell ref="A1:I1"/>
    <mergeCell ref="J46:K46"/>
    <mergeCell ref="J47:K47"/>
    <mergeCell ref="A2:K2"/>
    <mergeCell ref="A6:A7"/>
  </mergeCells>
  <printOptions horizontalCentered="1"/>
  <pageMargins left="0.7086614173228347" right="0.7086614173228347" top="0.2362204724409449" bottom="0" header="0.2" footer="0.12"/>
  <pageSetup fitToHeight="1" fitToWidth="1" horizontalDpi="600" verticalDpi="600" orientation="landscape" paperSize="9" scale="57" r:id="rId1"/>
</worksheet>
</file>

<file path=xl/worksheets/sheet33.xml><?xml version="1.0" encoding="utf-8"?>
<worksheet xmlns="http://schemas.openxmlformats.org/spreadsheetml/2006/main" xmlns:r="http://schemas.openxmlformats.org/officeDocument/2006/relationships">
  <sheetPr>
    <pageSetUpPr fitToPage="1"/>
  </sheetPr>
  <dimension ref="A1:J37"/>
  <sheetViews>
    <sheetView zoomScaleSheetLayoutView="80" zoomScalePageLayoutView="0" workbookViewId="0" topLeftCell="A1">
      <selection activeCell="F1" sqref="F1"/>
    </sheetView>
  </sheetViews>
  <sheetFormatPr defaultColWidth="9.140625" defaultRowHeight="12.75"/>
  <cols>
    <col min="1" max="1" width="5.28125" style="146" customWidth="1"/>
    <col min="2" max="2" width="8.57421875" style="146" customWidth="1"/>
    <col min="3" max="3" width="32.140625" style="146" customWidth="1"/>
    <col min="4" max="4" width="15.140625" style="146" customWidth="1"/>
    <col min="5" max="6" width="11.7109375" style="146" customWidth="1"/>
    <col min="7" max="7" width="13.7109375" style="146" customWidth="1"/>
    <col min="8" max="8" width="20.140625" style="146" customWidth="1"/>
    <col min="9" max="16384" width="9.140625" style="146" customWidth="1"/>
  </cols>
  <sheetData>
    <row r="1" spans="1:8" ht="15.75">
      <c r="A1" s="146" t="s">
        <v>10</v>
      </c>
      <c r="H1" s="682" t="s">
        <v>572</v>
      </c>
    </row>
    <row r="2" spans="1:8" ht="15.75">
      <c r="A2" s="1061" t="s">
        <v>0</v>
      </c>
      <c r="B2" s="1061"/>
      <c r="C2" s="1061"/>
      <c r="D2" s="1061"/>
      <c r="E2" s="1061"/>
      <c r="F2" s="1061"/>
      <c r="G2" s="1061"/>
      <c r="H2" s="1061"/>
    </row>
    <row r="3" spans="1:8" ht="20.25" customHeight="1">
      <c r="A3" s="1061" t="s">
        <v>656</v>
      </c>
      <c r="B3" s="1061"/>
      <c r="C3" s="1061"/>
      <c r="D3" s="1061"/>
      <c r="E3" s="1061"/>
      <c r="F3" s="1061"/>
      <c r="G3" s="1061"/>
      <c r="H3" s="1061"/>
    </row>
    <row r="5" spans="1:8" ht="15.75">
      <c r="A5" s="1181" t="s">
        <v>571</v>
      </c>
      <c r="B5" s="1181"/>
      <c r="C5" s="1181"/>
      <c r="D5" s="1181"/>
      <c r="E5" s="1181"/>
      <c r="F5" s="1181"/>
      <c r="G5" s="1181"/>
      <c r="H5" s="1182"/>
    </row>
    <row r="7" spans="1:7" ht="15.75">
      <c r="A7" s="1183" t="s">
        <v>936</v>
      </c>
      <c r="B7" s="1183"/>
      <c r="C7" s="1183"/>
      <c r="D7" s="683"/>
      <c r="E7" s="683"/>
      <c r="F7" s="683"/>
      <c r="G7" s="683"/>
    </row>
    <row r="9" spans="1:7" ht="13.5" customHeight="1">
      <c r="A9" s="684"/>
      <c r="B9" s="684"/>
      <c r="C9" s="684"/>
      <c r="D9" s="684"/>
      <c r="E9" s="684"/>
      <c r="F9" s="684"/>
      <c r="G9" s="684"/>
    </row>
    <row r="10" spans="1:8" s="685" customFormat="1" ht="15.75">
      <c r="A10" s="146"/>
      <c r="B10" s="146"/>
      <c r="C10" s="146"/>
      <c r="D10" s="146"/>
      <c r="E10" s="146"/>
      <c r="F10" s="146"/>
      <c r="G10" s="146"/>
      <c r="H10" s="617"/>
    </row>
    <row r="11" spans="1:8" s="685" customFormat="1" ht="39.75" customHeight="1">
      <c r="A11" s="686"/>
      <c r="B11" s="1185" t="s">
        <v>295</v>
      </c>
      <c r="C11" s="1185" t="s">
        <v>296</v>
      </c>
      <c r="D11" s="1187" t="s">
        <v>297</v>
      </c>
      <c r="E11" s="1188"/>
      <c r="F11" s="1188"/>
      <c r="G11" s="1189"/>
      <c r="H11" s="1185" t="s">
        <v>77</v>
      </c>
    </row>
    <row r="12" spans="1:8" s="685" customFormat="1" ht="31.5">
      <c r="A12" s="687"/>
      <c r="B12" s="1186"/>
      <c r="C12" s="1186"/>
      <c r="D12" s="688" t="s">
        <v>298</v>
      </c>
      <c r="E12" s="688" t="s">
        <v>299</v>
      </c>
      <c r="F12" s="688" t="s">
        <v>300</v>
      </c>
      <c r="G12" s="688" t="s">
        <v>18</v>
      </c>
      <c r="H12" s="1186"/>
    </row>
    <row r="13" spans="1:8" s="700" customFormat="1" ht="12.75">
      <c r="A13" s="699"/>
      <c r="B13" s="149" t="s">
        <v>275</v>
      </c>
      <c r="C13" s="149" t="s">
        <v>276</v>
      </c>
      <c r="D13" s="149" t="s">
        <v>277</v>
      </c>
      <c r="E13" s="149" t="s">
        <v>278</v>
      </c>
      <c r="F13" s="149" t="s">
        <v>279</v>
      </c>
      <c r="G13" s="149" t="s">
        <v>280</v>
      </c>
      <c r="H13" s="149" t="s">
        <v>281</v>
      </c>
    </row>
    <row r="14" spans="2:8" s="689" customFormat="1" ht="15" customHeight="1">
      <c r="B14" s="690" t="s">
        <v>29</v>
      </c>
      <c r="C14" s="1190" t="s">
        <v>304</v>
      </c>
      <c r="D14" s="1191"/>
      <c r="E14" s="1191"/>
      <c r="F14" s="1191"/>
      <c r="G14" s="1191"/>
      <c r="H14" s="1192"/>
    </row>
    <row r="15" spans="2:8" s="669" customFormat="1" ht="15.75">
      <c r="B15" s="691"/>
      <c r="C15" s="691">
        <v>1</v>
      </c>
      <c r="D15" s="701">
        <v>3</v>
      </c>
      <c r="E15" s="701">
        <v>31</v>
      </c>
      <c r="F15" s="701">
        <v>0</v>
      </c>
      <c r="G15" s="701">
        <f>SUM(D15:F15)</f>
        <v>34</v>
      </c>
      <c r="H15" s="703"/>
    </row>
    <row r="16" spans="1:8" ht="15.75">
      <c r="A16" s="692"/>
      <c r="B16" s="693"/>
      <c r="C16" s="694">
        <v>2</v>
      </c>
      <c r="D16" s="701">
        <v>3</v>
      </c>
      <c r="E16" s="701">
        <v>7</v>
      </c>
      <c r="F16" s="701">
        <v>161</v>
      </c>
      <c r="G16" s="701">
        <f>SUM(D16:F16)</f>
        <v>171</v>
      </c>
      <c r="H16" s="702"/>
    </row>
    <row r="17" spans="2:8" ht="15.75">
      <c r="B17" s="695"/>
      <c r="C17" s="694">
        <v>3</v>
      </c>
      <c r="D17" s="701">
        <v>12</v>
      </c>
      <c r="E17" s="701">
        <v>31</v>
      </c>
      <c r="F17" s="701">
        <v>152</v>
      </c>
      <c r="G17" s="701">
        <f>SUM(D17:F17)</f>
        <v>195</v>
      </c>
      <c r="H17" s="702"/>
    </row>
    <row r="18" spans="2:8" s="583" customFormat="1" ht="15.75">
      <c r="B18" s="693"/>
      <c r="C18" s="694">
        <v>4</v>
      </c>
      <c r="D18" s="701">
        <v>5</v>
      </c>
      <c r="E18" s="701">
        <v>3</v>
      </c>
      <c r="F18" s="701">
        <v>15</v>
      </c>
      <c r="G18" s="701">
        <f>SUM(D18:F18)</f>
        <v>23</v>
      </c>
      <c r="H18" s="701"/>
    </row>
    <row r="19" spans="2:8" s="583" customFormat="1" ht="15.75">
      <c r="B19" s="693"/>
      <c r="C19" s="694" t="s">
        <v>18</v>
      </c>
      <c r="D19" s="702">
        <v>23</v>
      </c>
      <c r="E19" s="702">
        <f>SUM(E15:E18)</f>
        <v>72</v>
      </c>
      <c r="F19" s="702">
        <f>SUM(F15:F18)</f>
        <v>328</v>
      </c>
      <c r="G19" s="702">
        <f>SUM(G15:G18)</f>
        <v>423</v>
      </c>
      <c r="H19" s="701"/>
    </row>
    <row r="20" spans="2:8" s="583" customFormat="1" ht="15.75">
      <c r="B20" s="693"/>
      <c r="C20" s="694"/>
      <c r="D20" s="702"/>
      <c r="E20" s="702"/>
      <c r="F20" s="702"/>
      <c r="G20" s="702"/>
      <c r="H20" s="701"/>
    </row>
    <row r="21" spans="2:8" s="583" customFormat="1" ht="21.75" customHeight="1">
      <c r="B21" s="690" t="s">
        <v>33</v>
      </c>
      <c r="C21" s="1190" t="s">
        <v>481</v>
      </c>
      <c r="D21" s="1191"/>
      <c r="E21" s="1191"/>
      <c r="F21" s="1191"/>
      <c r="G21" s="1191"/>
      <c r="H21" s="1192"/>
    </row>
    <row r="22" spans="1:8" s="583" customFormat="1" ht="15.75">
      <c r="A22" s="696" t="s">
        <v>294</v>
      </c>
      <c r="B22" s="697"/>
      <c r="C22" s="691">
        <v>1</v>
      </c>
      <c r="D22" s="704">
        <v>0</v>
      </c>
      <c r="E22" s="704">
        <v>0</v>
      </c>
      <c r="F22" s="704">
        <v>0</v>
      </c>
      <c r="G22" s="704">
        <v>0</v>
      </c>
      <c r="H22" s="701"/>
    </row>
    <row r="23" spans="2:8" ht="15.75">
      <c r="B23" s="693"/>
      <c r="C23" s="694">
        <v>2</v>
      </c>
      <c r="D23" s="674">
        <v>0</v>
      </c>
      <c r="E23" s="674">
        <v>0</v>
      </c>
      <c r="F23" s="674">
        <v>0</v>
      </c>
      <c r="G23" s="674">
        <v>0</v>
      </c>
      <c r="H23" s="702"/>
    </row>
    <row r="24" spans="2:8" ht="15.75">
      <c r="B24" s="693"/>
      <c r="C24" s="694">
        <v>3</v>
      </c>
      <c r="D24" s="674">
        <v>5</v>
      </c>
      <c r="E24" s="674">
        <v>31</v>
      </c>
      <c r="F24" s="674">
        <v>175</v>
      </c>
      <c r="G24" s="674">
        <v>211</v>
      </c>
      <c r="H24" s="702"/>
    </row>
    <row r="25" spans="2:8" ht="15.75">
      <c r="B25" s="693"/>
      <c r="C25" s="694">
        <v>4</v>
      </c>
      <c r="D25" s="674">
        <v>0</v>
      </c>
      <c r="E25" s="674">
        <v>31</v>
      </c>
      <c r="F25" s="674">
        <v>174</v>
      </c>
      <c r="G25" s="674">
        <v>205</v>
      </c>
      <c r="H25" s="702"/>
    </row>
    <row r="26" spans="2:8" ht="15.75">
      <c r="B26" s="693"/>
      <c r="C26" s="694" t="s">
        <v>925</v>
      </c>
      <c r="D26" s="674">
        <v>5</v>
      </c>
      <c r="E26" s="674">
        <v>62</v>
      </c>
      <c r="F26" s="674">
        <v>349</v>
      </c>
      <c r="G26" s="674">
        <v>416</v>
      </c>
      <c r="H26" s="702"/>
    </row>
    <row r="27" spans="2:8" ht="15.75">
      <c r="B27" s="693"/>
      <c r="C27" s="693" t="s">
        <v>143</v>
      </c>
      <c r="D27" s="703">
        <f>D19+D26</f>
        <v>28</v>
      </c>
      <c r="E27" s="703">
        <f>E19+E26</f>
        <v>134</v>
      </c>
      <c r="F27" s="703">
        <f>F19+F26</f>
        <v>677</v>
      </c>
      <c r="G27" s="703">
        <f>G19+G26</f>
        <v>839</v>
      </c>
      <c r="H27" s="702"/>
    </row>
    <row r="28" spans="2:8" ht="15.75">
      <c r="B28" s="685"/>
      <c r="C28" s="685"/>
      <c r="D28" s="698"/>
      <c r="E28" s="698"/>
      <c r="F28" s="698"/>
      <c r="G28" s="698"/>
      <c r="H28" s="685"/>
    </row>
    <row r="29" spans="2:8" ht="15.75">
      <c r="B29" s="685"/>
      <c r="C29" s="685"/>
      <c r="D29" s="698"/>
      <c r="E29" s="698"/>
      <c r="F29" s="698"/>
      <c r="G29" s="698"/>
      <c r="H29" s="685"/>
    </row>
    <row r="30" spans="6:8" ht="12.75" customHeight="1">
      <c r="F30" s="1061" t="s">
        <v>12</v>
      </c>
      <c r="G30" s="1061"/>
      <c r="H30" s="1061"/>
    </row>
    <row r="31" spans="6:10" ht="17.25" customHeight="1">
      <c r="F31" s="1060" t="s">
        <v>13</v>
      </c>
      <c r="G31" s="1060"/>
      <c r="H31" s="1060"/>
      <c r="I31" s="696"/>
      <c r="J31" s="696"/>
    </row>
    <row r="32" spans="6:8" ht="15" customHeight="1">
      <c r="F32" s="705" t="s">
        <v>86</v>
      </c>
      <c r="G32" s="705"/>
      <c r="H32" s="705"/>
    </row>
    <row r="33" ht="15.75">
      <c r="B33" s="12" t="s">
        <v>1121</v>
      </c>
    </row>
    <row r="35" spans="4:7" ht="15.75">
      <c r="D35" s="1184"/>
      <c r="E35" s="1184"/>
      <c r="F35" s="1184"/>
      <c r="G35" s="1184"/>
    </row>
    <row r="37" spans="4:7" ht="15.75">
      <c r="D37" s="1060"/>
      <c r="E37" s="1060"/>
      <c r="F37" s="1060"/>
      <c r="G37" s="1060"/>
    </row>
  </sheetData>
  <sheetProtection/>
  <mergeCells count="14">
    <mergeCell ref="F31:H31"/>
    <mergeCell ref="H11:H12"/>
    <mergeCell ref="C14:H14"/>
    <mergeCell ref="C21:H21"/>
    <mergeCell ref="A2:H2"/>
    <mergeCell ref="A3:H3"/>
    <mergeCell ref="A5:H5"/>
    <mergeCell ref="A7:C7"/>
    <mergeCell ref="D35:G35"/>
    <mergeCell ref="D37:G37"/>
    <mergeCell ref="B11:B12"/>
    <mergeCell ref="C11:C12"/>
    <mergeCell ref="D11:G11"/>
    <mergeCell ref="F30:H30"/>
  </mergeCells>
  <printOptions horizontalCentered="1"/>
  <pageMargins left="0.7086614173228347" right="0.7086614173228347" top="0.2362204724409449" bottom="0" header="0.16" footer="0.31496062992125984"/>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51"/>
  <sheetViews>
    <sheetView view="pageBreakPreview" zoomScaleSheetLayoutView="100" zoomScalePageLayoutView="0" workbookViewId="0" topLeftCell="A1">
      <pane xSplit="2" ySplit="8" topLeftCell="C39" activePane="bottomRight" state="frozen"/>
      <selection pane="topLeft" activeCell="A1" sqref="A1"/>
      <selection pane="topRight" activeCell="C1" sqref="C1"/>
      <selection pane="bottomLeft" activeCell="A9" sqref="A9"/>
      <selection pane="bottomRight" activeCell="F49" sqref="F49:I49"/>
    </sheetView>
  </sheetViews>
  <sheetFormatPr defaultColWidth="9.140625" defaultRowHeight="12.75"/>
  <cols>
    <col min="1" max="1" width="6.8515625" style="414" customWidth="1"/>
    <col min="2" max="2" width="24.00390625" style="414" customWidth="1"/>
    <col min="3" max="3" width="17.28125" style="414" customWidth="1"/>
    <col min="4" max="4" width="23.28125" style="414" customWidth="1"/>
    <col min="5" max="5" width="24.28125" style="414" customWidth="1"/>
    <col min="6" max="6" width="22.8515625" style="414" customWidth="1"/>
    <col min="7" max="7" width="25.8515625" style="414" customWidth="1"/>
    <col min="8" max="16384" width="9.140625" style="414" customWidth="1"/>
  </cols>
  <sheetData>
    <row r="1" spans="1:7" ht="15.75">
      <c r="A1" s="996" t="s">
        <v>1118</v>
      </c>
      <c r="B1" s="996"/>
      <c r="C1" s="996"/>
      <c r="D1" s="996"/>
      <c r="E1" s="996"/>
      <c r="F1" s="996"/>
      <c r="G1" s="495" t="s">
        <v>710</v>
      </c>
    </row>
    <row r="2" spans="1:7" ht="15.75">
      <c r="A2" s="1193" t="s">
        <v>656</v>
      </c>
      <c r="B2" s="1193"/>
      <c r="C2" s="1193"/>
      <c r="D2" s="1193"/>
      <c r="E2" s="1193"/>
      <c r="F2" s="1193"/>
      <c r="G2" s="1193"/>
    </row>
    <row r="4" spans="1:7" ht="18" customHeight="1">
      <c r="A4" s="1084" t="s">
        <v>711</v>
      </c>
      <c r="B4" s="1084"/>
      <c r="C4" s="1084"/>
      <c r="D4" s="1084"/>
      <c r="E4" s="1084"/>
      <c r="F4" s="1084"/>
      <c r="G4" s="1084"/>
    </row>
    <row r="5" spans="1:2" ht="15.75">
      <c r="A5" s="107" t="s">
        <v>936</v>
      </c>
      <c r="B5" s="107"/>
    </row>
    <row r="6" spans="1:7" ht="15.75">
      <c r="A6" s="107"/>
      <c r="B6" s="107"/>
      <c r="F6" s="1063" t="s">
        <v>826</v>
      </c>
      <c r="G6" s="1063"/>
    </row>
    <row r="7" spans="1:7" ht="77.25" customHeight="1">
      <c r="A7" s="417" t="s">
        <v>917</v>
      </c>
      <c r="B7" s="417" t="s">
        <v>3</v>
      </c>
      <c r="C7" s="500" t="s">
        <v>712</v>
      </c>
      <c r="D7" s="500" t="s">
        <v>713</v>
      </c>
      <c r="E7" s="500" t="s">
        <v>714</v>
      </c>
      <c r="F7" s="500" t="s">
        <v>715</v>
      </c>
      <c r="G7" s="500" t="s">
        <v>716</v>
      </c>
    </row>
    <row r="8" spans="1:7" s="712" customFormat="1" ht="12.75">
      <c r="A8" s="51" t="s">
        <v>275</v>
      </c>
      <c r="B8" s="51" t="s">
        <v>276</v>
      </c>
      <c r="C8" s="51" t="s">
        <v>277</v>
      </c>
      <c r="D8" s="51" t="s">
        <v>278</v>
      </c>
      <c r="E8" s="51" t="s">
        <v>279</v>
      </c>
      <c r="F8" s="51" t="s">
        <v>280</v>
      </c>
      <c r="G8" s="51" t="s">
        <v>281</v>
      </c>
    </row>
    <row r="9" spans="1:9" s="495" customFormat="1" ht="15.75">
      <c r="A9" s="418">
        <v>1</v>
      </c>
      <c r="B9" s="423" t="s">
        <v>866</v>
      </c>
      <c r="C9" s="707">
        <v>853</v>
      </c>
      <c r="D9" s="708">
        <v>0</v>
      </c>
      <c r="E9" s="709">
        <v>19</v>
      </c>
      <c r="F9" s="708">
        <v>0</v>
      </c>
      <c r="G9" s="708">
        <f>D9+E9+F9</f>
        <v>19</v>
      </c>
      <c r="I9" s="495">
        <f>C9-15</f>
        <v>838</v>
      </c>
    </row>
    <row r="10" spans="1:7" s="495" customFormat="1" ht="22.5" customHeight="1">
      <c r="A10" s="418">
        <v>2</v>
      </c>
      <c r="B10" s="423" t="s">
        <v>867</v>
      </c>
      <c r="C10" s="707">
        <v>1314</v>
      </c>
      <c r="D10" s="708">
        <v>0</v>
      </c>
      <c r="E10" s="709">
        <v>44</v>
      </c>
      <c r="F10" s="708">
        <v>0</v>
      </c>
      <c r="G10" s="708">
        <f aca="true" t="shared" si="0" ref="G10:G43">D10+E10+F10</f>
        <v>44</v>
      </c>
    </row>
    <row r="11" spans="1:7" s="495" customFormat="1" ht="15.75">
      <c r="A11" s="418">
        <v>3</v>
      </c>
      <c r="B11" s="423" t="s">
        <v>868</v>
      </c>
      <c r="C11" s="707">
        <v>2033</v>
      </c>
      <c r="D11" s="708">
        <v>0</v>
      </c>
      <c r="E11" s="708">
        <v>297</v>
      </c>
      <c r="F11" s="708">
        <v>0</v>
      </c>
      <c r="G11" s="708">
        <f t="shared" si="0"/>
        <v>297</v>
      </c>
    </row>
    <row r="12" spans="1:7" s="495" customFormat="1" ht="15.75">
      <c r="A12" s="418">
        <v>4</v>
      </c>
      <c r="B12" s="423" t="s">
        <v>869</v>
      </c>
      <c r="C12" s="707">
        <v>1853</v>
      </c>
      <c r="D12" s="708">
        <v>776</v>
      </c>
      <c r="E12" s="708">
        <v>270</v>
      </c>
      <c r="F12" s="708">
        <v>15</v>
      </c>
      <c r="G12" s="708">
        <f t="shared" si="0"/>
        <v>1061</v>
      </c>
    </row>
    <row r="13" spans="1:7" s="495" customFormat="1" ht="15.75">
      <c r="A13" s="418">
        <v>5</v>
      </c>
      <c r="B13" s="423" t="s">
        <v>870</v>
      </c>
      <c r="C13" s="707">
        <v>2261</v>
      </c>
      <c r="D13" s="708">
        <v>676</v>
      </c>
      <c r="E13" s="708">
        <v>250</v>
      </c>
      <c r="F13" s="708">
        <v>223</v>
      </c>
      <c r="G13" s="708">
        <f t="shared" si="0"/>
        <v>1149</v>
      </c>
    </row>
    <row r="14" spans="1:7" s="495" customFormat="1" ht="15.75">
      <c r="A14" s="418">
        <v>6</v>
      </c>
      <c r="B14" s="423" t="s">
        <v>871</v>
      </c>
      <c r="C14" s="707">
        <v>1215</v>
      </c>
      <c r="D14" s="708">
        <v>0</v>
      </c>
      <c r="E14" s="708">
        <v>684</v>
      </c>
      <c r="F14" s="708">
        <v>0</v>
      </c>
      <c r="G14" s="708">
        <f t="shared" si="0"/>
        <v>684</v>
      </c>
    </row>
    <row r="15" spans="1:7" s="495" customFormat="1" ht="15.75">
      <c r="A15" s="418">
        <v>7</v>
      </c>
      <c r="B15" s="423" t="s">
        <v>872</v>
      </c>
      <c r="C15" s="707">
        <v>1472</v>
      </c>
      <c r="D15" s="708">
        <v>650</v>
      </c>
      <c r="E15" s="708">
        <v>643</v>
      </c>
      <c r="F15" s="708">
        <v>74</v>
      </c>
      <c r="G15" s="708">
        <f t="shared" si="0"/>
        <v>1367</v>
      </c>
    </row>
    <row r="16" spans="1:7" s="495" customFormat="1" ht="15.75">
      <c r="A16" s="418">
        <v>8</v>
      </c>
      <c r="B16" s="423" t="s">
        <v>873</v>
      </c>
      <c r="C16" s="707">
        <v>2033</v>
      </c>
      <c r="D16" s="708">
        <v>642</v>
      </c>
      <c r="E16" s="708">
        <v>378</v>
      </c>
      <c r="F16" s="708">
        <v>15</v>
      </c>
      <c r="G16" s="708">
        <f t="shared" si="0"/>
        <v>1035</v>
      </c>
    </row>
    <row r="17" spans="1:7" s="495" customFormat="1" ht="15.75">
      <c r="A17" s="418">
        <v>9</v>
      </c>
      <c r="B17" s="423" t="s">
        <v>874</v>
      </c>
      <c r="C17" s="707">
        <v>1660</v>
      </c>
      <c r="D17" s="708">
        <v>557</v>
      </c>
      <c r="E17" s="708">
        <v>387</v>
      </c>
      <c r="F17" s="708">
        <v>164</v>
      </c>
      <c r="G17" s="708">
        <f t="shared" si="0"/>
        <v>1108</v>
      </c>
    </row>
    <row r="18" spans="1:7" s="495" customFormat="1" ht="15.75">
      <c r="A18" s="418">
        <v>10</v>
      </c>
      <c r="B18" s="423" t="s">
        <v>875</v>
      </c>
      <c r="C18" s="707">
        <v>2436</v>
      </c>
      <c r="D18" s="708">
        <v>543</v>
      </c>
      <c r="E18" s="708">
        <v>453</v>
      </c>
      <c r="F18" s="708">
        <v>32</v>
      </c>
      <c r="G18" s="708">
        <f t="shared" si="0"/>
        <v>1028</v>
      </c>
    </row>
    <row r="19" spans="1:7" s="495" customFormat="1" ht="18" customHeight="1">
      <c r="A19" s="418">
        <v>11</v>
      </c>
      <c r="B19" s="423" t="s">
        <v>876</v>
      </c>
      <c r="C19" s="707">
        <v>1466</v>
      </c>
      <c r="D19" s="708">
        <v>546</v>
      </c>
      <c r="E19" s="708">
        <v>185</v>
      </c>
      <c r="F19" s="708">
        <v>0</v>
      </c>
      <c r="G19" s="708">
        <f t="shared" si="0"/>
        <v>731</v>
      </c>
    </row>
    <row r="20" spans="1:7" s="495" customFormat="1" ht="15.75">
      <c r="A20" s="418">
        <v>12</v>
      </c>
      <c r="B20" s="423" t="s">
        <v>877</v>
      </c>
      <c r="C20" s="707">
        <v>2393</v>
      </c>
      <c r="D20" s="708">
        <v>1503</v>
      </c>
      <c r="E20" s="708">
        <v>888</v>
      </c>
      <c r="F20" s="708">
        <v>324</v>
      </c>
      <c r="G20" s="708">
        <f t="shared" si="0"/>
        <v>2715</v>
      </c>
    </row>
    <row r="21" spans="1:7" s="495" customFormat="1" ht="15.75">
      <c r="A21" s="418">
        <v>13</v>
      </c>
      <c r="B21" s="423" t="s">
        <v>878</v>
      </c>
      <c r="C21" s="707">
        <v>2002</v>
      </c>
      <c r="D21" s="708">
        <v>1225</v>
      </c>
      <c r="E21" s="708">
        <v>774</v>
      </c>
      <c r="F21" s="708">
        <v>335</v>
      </c>
      <c r="G21" s="708">
        <f t="shared" si="0"/>
        <v>2334</v>
      </c>
    </row>
    <row r="22" spans="1:7" s="495" customFormat="1" ht="15.75">
      <c r="A22" s="418">
        <v>14</v>
      </c>
      <c r="B22" s="423" t="s">
        <v>879</v>
      </c>
      <c r="C22" s="707">
        <v>937</v>
      </c>
      <c r="D22" s="708">
        <v>668</v>
      </c>
      <c r="E22" s="708">
        <v>268</v>
      </c>
      <c r="F22" s="708">
        <v>0</v>
      </c>
      <c r="G22" s="708">
        <f t="shared" si="0"/>
        <v>936</v>
      </c>
    </row>
    <row r="23" spans="1:7" s="495" customFormat="1" ht="15.75">
      <c r="A23" s="418">
        <v>15</v>
      </c>
      <c r="B23" s="423" t="s">
        <v>880</v>
      </c>
      <c r="C23" s="707">
        <v>497</v>
      </c>
      <c r="D23" s="708">
        <v>404</v>
      </c>
      <c r="E23" s="708">
        <v>29</v>
      </c>
      <c r="F23" s="708">
        <v>32</v>
      </c>
      <c r="G23" s="708">
        <f t="shared" si="0"/>
        <v>465</v>
      </c>
    </row>
    <row r="24" spans="1:7" s="495" customFormat="1" ht="15.75">
      <c r="A24" s="418">
        <v>16</v>
      </c>
      <c r="B24" s="423" t="s">
        <v>881</v>
      </c>
      <c r="C24" s="707">
        <v>2695</v>
      </c>
      <c r="D24" s="708">
        <v>1378</v>
      </c>
      <c r="E24" s="708">
        <v>486</v>
      </c>
      <c r="F24" s="708">
        <v>355</v>
      </c>
      <c r="G24" s="708">
        <f t="shared" si="0"/>
        <v>2219</v>
      </c>
    </row>
    <row r="25" spans="1:7" s="495" customFormat="1" ht="15.75">
      <c r="A25" s="418">
        <v>17</v>
      </c>
      <c r="B25" s="423" t="s">
        <v>882</v>
      </c>
      <c r="C25" s="707">
        <v>1632</v>
      </c>
      <c r="D25" s="708">
        <v>1391</v>
      </c>
      <c r="E25" s="708">
        <v>185</v>
      </c>
      <c r="F25" s="708">
        <v>59</v>
      </c>
      <c r="G25" s="708">
        <f t="shared" si="0"/>
        <v>1635</v>
      </c>
    </row>
    <row r="26" spans="1:7" s="495" customFormat="1" ht="15.75">
      <c r="A26" s="424">
        <v>18</v>
      </c>
      <c r="B26" s="425" t="s">
        <v>883</v>
      </c>
      <c r="C26" s="707">
        <v>1404</v>
      </c>
      <c r="D26" s="708">
        <v>431</v>
      </c>
      <c r="E26" s="708">
        <v>407</v>
      </c>
      <c r="F26" s="708">
        <v>190</v>
      </c>
      <c r="G26" s="708">
        <f t="shared" si="0"/>
        <v>1028</v>
      </c>
    </row>
    <row r="27" spans="1:7" s="495" customFormat="1" ht="15.75">
      <c r="A27" s="418">
        <v>19</v>
      </c>
      <c r="B27" s="423" t="s">
        <v>884</v>
      </c>
      <c r="C27" s="707">
        <v>966</v>
      </c>
      <c r="D27" s="708">
        <v>345</v>
      </c>
      <c r="E27" s="708">
        <v>280</v>
      </c>
      <c r="F27" s="708">
        <v>25</v>
      </c>
      <c r="G27" s="708">
        <f t="shared" si="0"/>
        <v>650</v>
      </c>
    </row>
    <row r="28" spans="1:7" s="495" customFormat="1" ht="15.75">
      <c r="A28" s="424">
        <v>20</v>
      </c>
      <c r="B28" s="425" t="s">
        <v>885</v>
      </c>
      <c r="C28" s="707">
        <v>1075</v>
      </c>
      <c r="D28" s="708">
        <v>932</v>
      </c>
      <c r="E28" s="708">
        <v>144</v>
      </c>
      <c r="F28" s="708">
        <v>0</v>
      </c>
      <c r="G28" s="708">
        <f t="shared" si="0"/>
        <v>1076</v>
      </c>
    </row>
    <row r="29" spans="1:7" s="495" customFormat="1" ht="15.75">
      <c r="A29" s="418">
        <v>21</v>
      </c>
      <c r="B29" s="423" t="s">
        <v>886</v>
      </c>
      <c r="C29" s="707">
        <v>1088</v>
      </c>
      <c r="D29" s="708">
        <v>218</v>
      </c>
      <c r="E29" s="708">
        <v>238</v>
      </c>
      <c r="F29" s="708">
        <v>33</v>
      </c>
      <c r="G29" s="708">
        <f t="shared" si="0"/>
        <v>489</v>
      </c>
    </row>
    <row r="30" spans="1:7" s="495" customFormat="1" ht="17.25" customHeight="1">
      <c r="A30" s="418">
        <v>22</v>
      </c>
      <c r="B30" s="423" t="s">
        <v>887</v>
      </c>
      <c r="C30" s="707">
        <v>1269</v>
      </c>
      <c r="D30" s="708">
        <v>488</v>
      </c>
      <c r="E30" s="708">
        <v>276</v>
      </c>
      <c r="F30" s="708">
        <v>175</v>
      </c>
      <c r="G30" s="708">
        <f t="shared" si="0"/>
        <v>939</v>
      </c>
    </row>
    <row r="31" spans="1:7" s="495" customFormat="1" ht="15.75">
      <c r="A31" s="418">
        <v>23</v>
      </c>
      <c r="B31" s="423" t="s">
        <v>888</v>
      </c>
      <c r="C31" s="707">
        <v>1505</v>
      </c>
      <c r="D31" s="708">
        <v>739</v>
      </c>
      <c r="E31" s="708">
        <v>229</v>
      </c>
      <c r="F31" s="708">
        <v>0</v>
      </c>
      <c r="G31" s="708">
        <f t="shared" si="0"/>
        <v>968</v>
      </c>
    </row>
    <row r="32" spans="1:7" s="495" customFormat="1" ht="15.75">
      <c r="A32" s="418">
        <v>24</v>
      </c>
      <c r="B32" s="423" t="s">
        <v>889</v>
      </c>
      <c r="C32" s="707">
        <v>846</v>
      </c>
      <c r="D32" s="708">
        <v>100</v>
      </c>
      <c r="E32" s="708">
        <v>41</v>
      </c>
      <c r="F32" s="708">
        <v>14</v>
      </c>
      <c r="G32" s="708">
        <f t="shared" si="0"/>
        <v>155</v>
      </c>
    </row>
    <row r="33" spans="1:7" s="495" customFormat="1" ht="15.75">
      <c r="A33" s="418">
        <v>25</v>
      </c>
      <c r="B33" s="423" t="s">
        <v>890</v>
      </c>
      <c r="C33" s="707">
        <v>1776</v>
      </c>
      <c r="D33" s="708">
        <v>100</v>
      </c>
      <c r="E33" s="708">
        <v>51</v>
      </c>
      <c r="F33" s="708">
        <v>40</v>
      </c>
      <c r="G33" s="708">
        <f t="shared" si="0"/>
        <v>191</v>
      </c>
    </row>
    <row r="34" spans="1:7" s="495" customFormat="1" ht="20.25" customHeight="1">
      <c r="A34" s="418">
        <v>26</v>
      </c>
      <c r="B34" s="423" t="s">
        <v>891</v>
      </c>
      <c r="C34" s="707">
        <v>2242</v>
      </c>
      <c r="D34" s="708">
        <v>390</v>
      </c>
      <c r="E34" s="708">
        <v>256</v>
      </c>
      <c r="F34" s="708">
        <v>76</v>
      </c>
      <c r="G34" s="708">
        <f t="shared" si="0"/>
        <v>722</v>
      </c>
    </row>
    <row r="35" spans="1:7" s="495" customFormat="1" ht="15.75">
      <c r="A35" s="418">
        <v>27</v>
      </c>
      <c r="B35" s="423" t="s">
        <v>892</v>
      </c>
      <c r="C35" s="707">
        <v>1670</v>
      </c>
      <c r="D35" s="708">
        <v>1055</v>
      </c>
      <c r="E35" s="708">
        <v>232</v>
      </c>
      <c r="F35" s="708">
        <v>83</v>
      </c>
      <c r="G35" s="708">
        <f t="shared" si="0"/>
        <v>1370</v>
      </c>
    </row>
    <row r="36" spans="1:7" s="495" customFormat="1" ht="15.75">
      <c r="A36" s="418">
        <v>28</v>
      </c>
      <c r="B36" s="423" t="s">
        <v>893</v>
      </c>
      <c r="C36" s="707">
        <v>2316</v>
      </c>
      <c r="D36" s="708">
        <v>72</v>
      </c>
      <c r="E36" s="708">
        <v>22</v>
      </c>
      <c r="F36" s="708">
        <v>0</v>
      </c>
      <c r="G36" s="708">
        <f t="shared" si="0"/>
        <v>94</v>
      </c>
    </row>
    <row r="37" spans="1:7" s="495" customFormat="1" ht="15.75">
      <c r="A37" s="418">
        <v>29</v>
      </c>
      <c r="B37" s="423" t="s">
        <v>894</v>
      </c>
      <c r="C37" s="707">
        <v>1758</v>
      </c>
      <c r="D37" s="708">
        <v>1054</v>
      </c>
      <c r="E37" s="708">
        <v>56</v>
      </c>
      <c r="F37" s="708">
        <v>0</v>
      </c>
      <c r="G37" s="708">
        <f t="shared" si="0"/>
        <v>1110</v>
      </c>
    </row>
    <row r="38" spans="1:7" s="495" customFormat="1" ht="15.75">
      <c r="A38" s="418">
        <v>30</v>
      </c>
      <c r="B38" s="423" t="s">
        <v>895</v>
      </c>
      <c r="C38" s="707">
        <v>1676</v>
      </c>
      <c r="D38" s="708">
        <v>0</v>
      </c>
      <c r="E38" s="708">
        <v>45</v>
      </c>
      <c r="F38" s="708">
        <v>0</v>
      </c>
      <c r="G38" s="708">
        <f t="shared" si="0"/>
        <v>45</v>
      </c>
    </row>
    <row r="39" spans="1:7" s="495" customFormat="1" ht="15.75">
      <c r="A39" s="418">
        <v>31</v>
      </c>
      <c r="B39" s="423" t="s">
        <v>896</v>
      </c>
      <c r="C39" s="707">
        <v>2344</v>
      </c>
      <c r="D39" s="708">
        <v>1026</v>
      </c>
      <c r="E39" s="708">
        <v>146</v>
      </c>
      <c r="F39" s="708">
        <v>128</v>
      </c>
      <c r="G39" s="708">
        <f t="shared" si="0"/>
        <v>1300</v>
      </c>
    </row>
    <row r="40" spans="1:7" s="495" customFormat="1" ht="15.75">
      <c r="A40" s="418">
        <v>32</v>
      </c>
      <c r="B40" s="423" t="s">
        <v>897</v>
      </c>
      <c r="C40" s="707">
        <v>1147</v>
      </c>
      <c r="D40" s="708">
        <v>192</v>
      </c>
      <c r="E40" s="708">
        <v>74</v>
      </c>
      <c r="F40" s="708">
        <v>118</v>
      </c>
      <c r="G40" s="708">
        <f t="shared" si="0"/>
        <v>384</v>
      </c>
    </row>
    <row r="41" spans="1:7" s="495" customFormat="1" ht="15.75">
      <c r="A41" s="418">
        <v>33</v>
      </c>
      <c r="B41" s="423" t="s">
        <v>898</v>
      </c>
      <c r="C41" s="707">
        <v>1710</v>
      </c>
      <c r="D41" s="708">
        <v>916</v>
      </c>
      <c r="E41" s="708">
        <v>186</v>
      </c>
      <c r="F41" s="708">
        <v>13</v>
      </c>
      <c r="G41" s="708">
        <f t="shared" si="0"/>
        <v>1115</v>
      </c>
    </row>
    <row r="42" spans="1:7" s="495" customFormat="1" ht="15.75">
      <c r="A42" s="418">
        <v>34</v>
      </c>
      <c r="B42" s="423" t="s">
        <v>899</v>
      </c>
      <c r="C42" s="707">
        <v>1095</v>
      </c>
      <c r="D42" s="708">
        <v>52</v>
      </c>
      <c r="E42" s="708">
        <v>0</v>
      </c>
      <c r="F42" s="708">
        <v>0</v>
      </c>
      <c r="G42" s="708">
        <f t="shared" si="0"/>
        <v>52</v>
      </c>
    </row>
    <row r="43" spans="1:7" s="495" customFormat="1" ht="15.75">
      <c r="A43" s="1077" t="s">
        <v>900</v>
      </c>
      <c r="B43" s="1077"/>
      <c r="C43" s="710">
        <v>54639</v>
      </c>
      <c r="D43" s="711">
        <f>SUM(D9:D42)</f>
        <v>19069</v>
      </c>
      <c r="E43" s="711">
        <f>SUM(E9:E42)</f>
        <v>8923</v>
      </c>
      <c r="F43" s="711">
        <v>2523</v>
      </c>
      <c r="G43" s="711">
        <f t="shared" si="0"/>
        <v>30515</v>
      </c>
    </row>
    <row r="44" spans="3:7" ht="15.75">
      <c r="C44" s="420"/>
      <c r="D44" s="713"/>
      <c r="E44" s="713"/>
      <c r="F44" s="420"/>
      <c r="G44" s="517"/>
    </row>
    <row r="45" ht="15.75">
      <c r="A45" s="706"/>
    </row>
    <row r="46" ht="15">
      <c r="E46" s="414">
        <f>E43/C43*100</f>
        <v>16.330825966800273</v>
      </c>
    </row>
    <row r="47" spans="1:9" ht="15" customHeight="1">
      <c r="A47" s="301"/>
      <c r="B47" s="301"/>
      <c r="C47" s="301"/>
      <c r="D47" s="301"/>
      <c r="E47" s="301"/>
      <c r="F47" s="1107" t="s">
        <v>12</v>
      </c>
      <c r="G47" s="1107"/>
      <c r="H47" s="499"/>
      <c r="I47" s="499"/>
    </row>
    <row r="48" spans="1:9" ht="15" customHeight="1">
      <c r="A48" s="301"/>
      <c r="B48" s="301"/>
      <c r="C48" s="301"/>
      <c r="D48" s="301"/>
      <c r="E48" s="301"/>
      <c r="F48" s="1107" t="s">
        <v>13</v>
      </c>
      <c r="G48" s="1107"/>
      <c r="H48" s="499"/>
      <c r="I48" s="499"/>
    </row>
    <row r="49" spans="1:9" ht="15" customHeight="1">
      <c r="A49" s="301"/>
      <c r="B49" s="301"/>
      <c r="C49" s="301"/>
      <c r="D49" s="301"/>
      <c r="E49" s="301"/>
      <c r="F49" s="1194" t="s">
        <v>86</v>
      </c>
      <c r="G49" s="1194"/>
      <c r="H49" s="1194"/>
      <c r="I49" s="1194"/>
    </row>
    <row r="50" spans="1:9" ht="15.75">
      <c r="A50" s="12" t="s">
        <v>1121</v>
      </c>
      <c r="C50" s="301"/>
      <c r="D50" s="301"/>
      <c r="E50" s="301"/>
      <c r="F50" s="1106" t="s">
        <v>83</v>
      </c>
      <c r="G50" s="1106"/>
      <c r="H50" s="301"/>
      <c r="I50" s="301"/>
    </row>
    <row r="51" spans="1:13" ht="15.75">
      <c r="A51" s="301"/>
      <c r="B51" s="301"/>
      <c r="C51" s="301"/>
      <c r="D51" s="301"/>
      <c r="E51" s="301"/>
      <c r="F51" s="301"/>
      <c r="G51" s="301"/>
      <c r="H51" s="301"/>
      <c r="I51" s="301"/>
      <c r="J51" s="301"/>
      <c r="K51" s="301"/>
      <c r="L51" s="301"/>
      <c r="M51" s="301"/>
    </row>
  </sheetData>
  <sheetProtection/>
  <mergeCells count="9">
    <mergeCell ref="F50:G50"/>
    <mergeCell ref="A1:F1"/>
    <mergeCell ref="A2:G2"/>
    <mergeCell ref="A4:G4"/>
    <mergeCell ref="F6:G6"/>
    <mergeCell ref="F47:G47"/>
    <mergeCell ref="F48:G48"/>
    <mergeCell ref="F49:I49"/>
    <mergeCell ref="A43:B43"/>
  </mergeCells>
  <printOptions horizontalCentered="1"/>
  <pageMargins left="0.7086614173228347" right="0.7086614173228347" top="0.2362204724409449" bottom="0" header="0.22" footer="0.1"/>
  <pageSetup fitToHeight="1" fitToWidth="1" horizontalDpi="600" verticalDpi="600" orientation="landscape"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O52"/>
  <sheetViews>
    <sheetView view="pageBreakPreview" zoomScaleSheetLayoutView="100" zoomScalePageLayoutView="0" workbookViewId="0" topLeftCell="A1">
      <pane xSplit="2" ySplit="9" topLeftCell="C42" activePane="bottomRight" state="frozen"/>
      <selection pane="topLeft" activeCell="A1" sqref="A1"/>
      <selection pane="topRight" activeCell="C1" sqref="C1"/>
      <selection pane="bottomLeft" activeCell="A10" sqref="A10"/>
      <selection pane="bottomRight" activeCell="F44" sqref="F44"/>
    </sheetView>
  </sheetViews>
  <sheetFormatPr defaultColWidth="9.140625" defaultRowHeight="12.75"/>
  <cols>
    <col min="1" max="1" width="8.28125" style="0" customWidth="1"/>
    <col min="2" max="2" width="20.57421875" style="0" customWidth="1"/>
    <col min="3" max="3" width="8.7109375" style="0" customWidth="1"/>
    <col min="4" max="4" width="12.7109375" style="0" customWidth="1"/>
    <col min="5" max="5" width="10.57421875" style="0" customWidth="1"/>
    <col min="6" max="6" width="12.421875" style="0" customWidth="1"/>
    <col min="7" max="11" width="11.421875" style="0" customWidth="1"/>
    <col min="12" max="12" width="10.8515625" style="0" customWidth="1"/>
  </cols>
  <sheetData>
    <row r="1" spans="1:15" ht="18">
      <c r="A1" s="1204" t="s">
        <v>0</v>
      </c>
      <c r="B1" s="1204"/>
      <c r="C1" s="1204"/>
      <c r="D1" s="1204"/>
      <c r="E1" s="1204"/>
      <c r="F1" s="1204"/>
      <c r="G1" s="1204"/>
      <c r="H1" s="1204"/>
      <c r="I1" s="1204"/>
      <c r="J1" s="1204"/>
      <c r="K1" s="1204"/>
      <c r="L1" s="1204"/>
      <c r="M1" s="1204"/>
      <c r="N1" s="1203" t="s">
        <v>847</v>
      </c>
      <c r="O1" s="1203"/>
    </row>
    <row r="2" spans="1:14" ht="21">
      <c r="A2" s="1205" t="s">
        <v>656</v>
      </c>
      <c r="B2" s="1205"/>
      <c r="C2" s="1205"/>
      <c r="D2" s="1205"/>
      <c r="E2" s="1205"/>
      <c r="F2" s="1205"/>
      <c r="G2" s="1205"/>
      <c r="H2" s="1205"/>
      <c r="I2" s="1205"/>
      <c r="J2" s="1205"/>
      <c r="K2" s="1205"/>
      <c r="L2" s="1205"/>
      <c r="M2" s="1205"/>
      <c r="N2" s="1205"/>
    </row>
    <row r="3" spans="1:2" ht="15">
      <c r="A3" s="139"/>
      <c r="B3" s="139"/>
    </row>
    <row r="4" spans="1:14" ht="18" customHeight="1">
      <c r="A4" s="1206" t="s">
        <v>865</v>
      </c>
      <c r="B4" s="1206"/>
      <c r="C4" s="1206"/>
      <c r="D4" s="1206"/>
      <c r="E4" s="1206"/>
      <c r="F4" s="1206"/>
      <c r="G4" s="1206"/>
      <c r="H4" s="1206"/>
      <c r="I4" s="1206"/>
      <c r="J4" s="1206"/>
      <c r="K4" s="1206"/>
      <c r="L4" s="1206"/>
      <c r="M4" s="1206"/>
      <c r="N4" s="1206"/>
    </row>
    <row r="5" spans="1:2" ht="15">
      <c r="A5" s="140" t="s">
        <v>936</v>
      </c>
      <c r="B5" s="140"/>
    </row>
    <row r="6" spans="1:15" ht="15">
      <c r="A6" s="140"/>
      <c r="B6" s="140"/>
      <c r="M6" s="1202" t="s">
        <v>826</v>
      </c>
      <c r="N6" s="1202"/>
      <c r="O6" s="1202"/>
    </row>
    <row r="7" spans="1:15" ht="59.25" customHeight="1">
      <c r="A7" s="1158" t="s">
        <v>2</v>
      </c>
      <c r="B7" s="1158" t="s">
        <v>3</v>
      </c>
      <c r="C7" s="1196" t="s">
        <v>848</v>
      </c>
      <c r="D7" s="1195" t="s">
        <v>849</v>
      </c>
      <c r="E7" s="1195" t="s">
        <v>850</v>
      </c>
      <c r="F7" s="1195" t="s">
        <v>851</v>
      </c>
      <c r="G7" s="1195" t="s">
        <v>852</v>
      </c>
      <c r="H7" s="1195"/>
      <c r="I7" s="1195"/>
      <c r="J7" s="1195"/>
      <c r="K7" s="1195"/>
      <c r="L7" s="1195" t="s">
        <v>853</v>
      </c>
      <c r="M7" s="1195" t="s">
        <v>854</v>
      </c>
      <c r="N7" s="1195"/>
      <c r="O7" s="1195"/>
    </row>
    <row r="8" spans="1:15" s="138" customFormat="1" ht="31.5" customHeight="1">
      <c r="A8" s="1158"/>
      <c r="B8" s="1158"/>
      <c r="C8" s="1197"/>
      <c r="D8" s="1195"/>
      <c r="E8" s="1195"/>
      <c r="F8" s="1195"/>
      <c r="G8" s="1195" t="s">
        <v>855</v>
      </c>
      <c r="H8" s="1195"/>
      <c r="I8" s="1195" t="s">
        <v>856</v>
      </c>
      <c r="J8" s="1195" t="s">
        <v>857</v>
      </c>
      <c r="K8" s="1195" t="s">
        <v>858</v>
      </c>
      <c r="L8" s="1195"/>
      <c r="M8" s="1195" t="s">
        <v>94</v>
      </c>
      <c r="N8" s="1195" t="s">
        <v>859</v>
      </c>
      <c r="O8" s="1195" t="s">
        <v>860</v>
      </c>
    </row>
    <row r="9" spans="1:15" ht="12.75" customHeight="1">
      <c r="A9" s="1158"/>
      <c r="B9" s="1158"/>
      <c r="C9" s="1198"/>
      <c r="D9" s="1195"/>
      <c r="E9" s="1195"/>
      <c r="F9" s="1195"/>
      <c r="G9" s="208" t="s">
        <v>861</v>
      </c>
      <c r="H9" s="208" t="s">
        <v>862</v>
      </c>
      <c r="I9" s="1195"/>
      <c r="J9" s="1195"/>
      <c r="K9" s="1195"/>
      <c r="L9" s="1195"/>
      <c r="M9" s="1195"/>
      <c r="N9" s="1195"/>
      <c r="O9" s="1195"/>
    </row>
    <row r="10" spans="1:15" ht="15">
      <c r="A10" s="207">
        <v>1</v>
      </c>
      <c r="B10" s="211" t="s">
        <v>866</v>
      </c>
      <c r="C10" s="226">
        <v>853</v>
      </c>
      <c r="D10" s="226">
        <v>853</v>
      </c>
      <c r="E10" s="221">
        <v>853</v>
      </c>
      <c r="F10" s="208">
        <v>853</v>
      </c>
      <c r="G10" s="228">
        <v>526</v>
      </c>
      <c r="H10" s="228">
        <v>81</v>
      </c>
      <c r="I10" s="228">
        <v>149</v>
      </c>
      <c r="J10" s="228">
        <v>111</v>
      </c>
      <c r="K10" s="228">
        <v>12</v>
      </c>
      <c r="L10" s="228">
        <v>1</v>
      </c>
      <c r="M10" s="228">
        <v>151</v>
      </c>
      <c r="N10" s="228">
        <v>177</v>
      </c>
      <c r="O10" s="228">
        <v>525</v>
      </c>
    </row>
    <row r="11" spans="1:15" ht="15">
      <c r="A11" s="207">
        <v>2</v>
      </c>
      <c r="B11" s="211" t="s">
        <v>867</v>
      </c>
      <c r="C11" s="226">
        <v>1314</v>
      </c>
      <c r="D11" s="226">
        <v>1314</v>
      </c>
      <c r="E11" s="221">
        <v>1314</v>
      </c>
      <c r="F11" s="228">
        <v>1314</v>
      </c>
      <c r="G11" s="228">
        <v>1100</v>
      </c>
      <c r="H11" s="228">
        <v>103</v>
      </c>
      <c r="I11" s="228">
        <v>68</v>
      </c>
      <c r="J11" s="228">
        <v>0</v>
      </c>
      <c r="K11" s="228">
        <v>38</v>
      </c>
      <c r="L11" s="228">
        <v>5</v>
      </c>
      <c r="M11" s="228">
        <v>1120</v>
      </c>
      <c r="N11" s="228">
        <v>77</v>
      </c>
      <c r="O11" s="228">
        <v>117</v>
      </c>
    </row>
    <row r="12" spans="1:15" ht="15">
      <c r="A12" s="207">
        <v>3</v>
      </c>
      <c r="B12" s="211" t="s">
        <v>868</v>
      </c>
      <c r="C12" s="226">
        <v>2033</v>
      </c>
      <c r="D12" s="226">
        <v>2033</v>
      </c>
      <c r="E12" s="221">
        <v>2033</v>
      </c>
      <c r="F12" s="228">
        <v>50</v>
      </c>
      <c r="G12" s="228">
        <v>35</v>
      </c>
      <c r="H12" s="228">
        <v>0</v>
      </c>
      <c r="I12" s="228">
        <v>0</v>
      </c>
      <c r="J12" s="228">
        <v>15</v>
      </c>
      <c r="K12" s="228">
        <v>0</v>
      </c>
      <c r="L12" s="228">
        <v>0</v>
      </c>
      <c r="M12" s="228">
        <v>2028</v>
      </c>
      <c r="N12" s="228">
        <v>5</v>
      </c>
      <c r="O12" s="228">
        <v>0</v>
      </c>
    </row>
    <row r="13" spans="1:15" ht="15">
      <c r="A13" s="207">
        <v>4</v>
      </c>
      <c r="B13" s="211" t="s">
        <v>869</v>
      </c>
      <c r="C13" s="226">
        <v>1853</v>
      </c>
      <c r="D13" s="226">
        <v>1853</v>
      </c>
      <c r="E13" s="221">
        <v>1853</v>
      </c>
      <c r="F13" s="228">
        <v>91</v>
      </c>
      <c r="G13" s="228">
        <v>59</v>
      </c>
      <c r="H13" s="228">
        <v>30</v>
      </c>
      <c r="I13" s="228">
        <v>2</v>
      </c>
      <c r="J13" s="228">
        <v>0</v>
      </c>
      <c r="K13" s="228">
        <v>0</v>
      </c>
      <c r="L13" s="228">
        <v>0</v>
      </c>
      <c r="M13" s="228">
        <v>1783</v>
      </c>
      <c r="N13" s="228">
        <v>42</v>
      </c>
      <c r="O13" s="228">
        <v>28</v>
      </c>
    </row>
    <row r="14" spans="1:15" ht="15">
      <c r="A14" s="207">
        <v>5</v>
      </c>
      <c r="B14" s="211" t="s">
        <v>870</v>
      </c>
      <c r="C14" s="226">
        <v>2261</v>
      </c>
      <c r="D14" s="226">
        <v>2261</v>
      </c>
      <c r="E14" s="221">
        <v>2261</v>
      </c>
      <c r="F14" s="228">
        <v>609</v>
      </c>
      <c r="G14" s="228">
        <v>87</v>
      </c>
      <c r="H14" s="228">
        <v>21</v>
      </c>
      <c r="I14" s="228">
        <v>0</v>
      </c>
      <c r="J14" s="228">
        <v>496</v>
      </c>
      <c r="K14" s="228">
        <v>5</v>
      </c>
      <c r="L14" s="228">
        <v>0</v>
      </c>
      <c r="M14" s="228">
        <v>2128</v>
      </c>
      <c r="N14" s="228">
        <v>0</v>
      </c>
      <c r="O14" s="228">
        <v>133</v>
      </c>
    </row>
    <row r="15" spans="1:15" ht="15">
      <c r="A15" s="207">
        <v>6</v>
      </c>
      <c r="B15" s="211" t="s">
        <v>871</v>
      </c>
      <c r="C15" s="226">
        <v>1215</v>
      </c>
      <c r="D15" s="226">
        <v>1215</v>
      </c>
      <c r="E15" s="221">
        <v>1215</v>
      </c>
      <c r="F15" s="228">
        <v>355</v>
      </c>
      <c r="G15" s="228">
        <v>263</v>
      </c>
      <c r="H15" s="228">
        <v>0</v>
      </c>
      <c r="I15" s="228">
        <v>15</v>
      </c>
      <c r="J15" s="228">
        <v>77</v>
      </c>
      <c r="K15" s="228">
        <v>0</v>
      </c>
      <c r="L15" s="228">
        <v>0</v>
      </c>
      <c r="M15" s="228">
        <v>918</v>
      </c>
      <c r="N15" s="228">
        <v>163</v>
      </c>
      <c r="O15" s="228">
        <v>134</v>
      </c>
    </row>
    <row r="16" spans="1:15" ht="15">
      <c r="A16" s="207">
        <v>7</v>
      </c>
      <c r="B16" s="211" t="s">
        <v>872</v>
      </c>
      <c r="C16" s="226">
        <v>1472</v>
      </c>
      <c r="D16" s="226">
        <v>1472</v>
      </c>
      <c r="E16" s="221">
        <v>1472</v>
      </c>
      <c r="F16" s="228">
        <v>13</v>
      </c>
      <c r="G16" s="228">
        <v>10</v>
      </c>
      <c r="H16" s="228">
        <v>3</v>
      </c>
      <c r="I16" s="228">
        <v>0</v>
      </c>
      <c r="J16" s="228">
        <v>0</v>
      </c>
      <c r="K16" s="228">
        <v>0</v>
      </c>
      <c r="L16" s="228">
        <v>0</v>
      </c>
      <c r="M16" s="228">
        <v>1472</v>
      </c>
      <c r="N16" s="228">
        <v>0</v>
      </c>
      <c r="O16" s="228">
        <v>0</v>
      </c>
    </row>
    <row r="17" spans="1:15" ht="15">
      <c r="A17" s="207">
        <v>8</v>
      </c>
      <c r="B17" s="211" t="s">
        <v>873</v>
      </c>
      <c r="C17" s="226">
        <v>2033</v>
      </c>
      <c r="D17" s="226">
        <v>2033</v>
      </c>
      <c r="E17" s="221">
        <v>2033</v>
      </c>
      <c r="F17" s="228">
        <v>237</v>
      </c>
      <c r="G17" s="228">
        <v>81</v>
      </c>
      <c r="H17" s="228">
        <v>25</v>
      </c>
      <c r="I17" s="228">
        <v>27</v>
      </c>
      <c r="J17" s="228">
        <v>65</v>
      </c>
      <c r="K17" s="228">
        <v>39</v>
      </c>
      <c r="L17" s="228">
        <v>0</v>
      </c>
      <c r="M17" s="228">
        <v>1887</v>
      </c>
      <c r="N17" s="228">
        <v>0</v>
      </c>
      <c r="O17" s="228">
        <v>146</v>
      </c>
    </row>
    <row r="18" spans="1:15" ht="15">
      <c r="A18" s="207">
        <v>9</v>
      </c>
      <c r="B18" s="211" t="s">
        <v>874</v>
      </c>
      <c r="C18" s="226">
        <v>1660</v>
      </c>
      <c r="D18" s="226">
        <v>1660</v>
      </c>
      <c r="E18" s="221">
        <v>1660</v>
      </c>
      <c r="F18" s="228">
        <v>442</v>
      </c>
      <c r="G18" s="228">
        <v>168</v>
      </c>
      <c r="H18" s="228">
        <v>42</v>
      </c>
      <c r="I18" s="228">
        <v>0</v>
      </c>
      <c r="J18" s="228">
        <v>56</v>
      </c>
      <c r="K18" s="228">
        <v>176</v>
      </c>
      <c r="L18" s="228">
        <v>5</v>
      </c>
      <c r="M18" s="228">
        <v>1608</v>
      </c>
      <c r="N18" s="228">
        <v>5</v>
      </c>
      <c r="O18" s="228">
        <v>47</v>
      </c>
    </row>
    <row r="19" spans="1:15" ht="15">
      <c r="A19" s="207">
        <v>10</v>
      </c>
      <c r="B19" s="211" t="s">
        <v>875</v>
      </c>
      <c r="C19" s="226">
        <v>2436</v>
      </c>
      <c r="D19" s="226">
        <v>2436</v>
      </c>
      <c r="E19" s="221">
        <v>2436</v>
      </c>
      <c r="F19" s="228">
        <v>345</v>
      </c>
      <c r="G19" s="228">
        <v>168</v>
      </c>
      <c r="H19" s="228">
        <v>15</v>
      </c>
      <c r="I19" s="228">
        <v>9</v>
      </c>
      <c r="J19" s="228">
        <v>100</v>
      </c>
      <c r="K19" s="228">
        <v>53</v>
      </c>
      <c r="L19" s="228">
        <v>0</v>
      </c>
      <c r="M19" s="228">
        <v>2436</v>
      </c>
      <c r="N19" s="228">
        <v>0</v>
      </c>
      <c r="O19" s="228">
        <v>0</v>
      </c>
    </row>
    <row r="20" spans="1:15" ht="15">
      <c r="A20" s="207">
        <v>11</v>
      </c>
      <c r="B20" s="211" t="s">
        <v>876</v>
      </c>
      <c r="C20" s="226">
        <v>1466</v>
      </c>
      <c r="D20" s="226">
        <v>1466</v>
      </c>
      <c r="E20" s="221">
        <v>1466</v>
      </c>
      <c r="F20" s="228">
        <v>262</v>
      </c>
      <c r="G20" s="228">
        <v>82</v>
      </c>
      <c r="H20" s="228">
        <v>150</v>
      </c>
      <c r="I20" s="228">
        <v>0</v>
      </c>
      <c r="J20" s="228">
        <v>30</v>
      </c>
      <c r="K20" s="228">
        <v>0</v>
      </c>
      <c r="L20" s="228">
        <v>100</v>
      </c>
      <c r="M20" s="228">
        <v>1466</v>
      </c>
      <c r="N20" s="228">
        <v>0</v>
      </c>
      <c r="O20" s="228">
        <v>0</v>
      </c>
    </row>
    <row r="21" spans="1:15" ht="15">
      <c r="A21" s="207">
        <v>12</v>
      </c>
      <c r="B21" s="211" t="s">
        <v>877</v>
      </c>
      <c r="C21" s="226">
        <v>2393</v>
      </c>
      <c r="D21" s="226">
        <v>2393</v>
      </c>
      <c r="E21" s="221">
        <v>2393</v>
      </c>
      <c r="F21" s="228">
        <v>547</v>
      </c>
      <c r="G21" s="228">
        <v>179</v>
      </c>
      <c r="H21" s="228">
        <v>41</v>
      </c>
      <c r="I21" s="228">
        <v>21</v>
      </c>
      <c r="J21" s="228">
        <v>171</v>
      </c>
      <c r="K21" s="228">
        <v>135</v>
      </c>
      <c r="L21" s="228">
        <v>0</v>
      </c>
      <c r="M21" s="228">
        <v>1980</v>
      </c>
      <c r="N21" s="228">
        <v>100</v>
      </c>
      <c r="O21" s="228">
        <v>313</v>
      </c>
    </row>
    <row r="22" spans="1:15" ht="15">
      <c r="A22" s="207">
        <v>13</v>
      </c>
      <c r="B22" s="211" t="s">
        <v>878</v>
      </c>
      <c r="C22" s="226">
        <v>2002</v>
      </c>
      <c r="D22" s="226">
        <v>2002</v>
      </c>
      <c r="E22" s="221">
        <v>2002</v>
      </c>
      <c r="F22" s="228">
        <v>286</v>
      </c>
      <c r="G22" s="228">
        <v>80</v>
      </c>
      <c r="H22" s="228">
        <v>12</v>
      </c>
      <c r="I22" s="228">
        <v>0</v>
      </c>
      <c r="J22" s="228">
        <v>194</v>
      </c>
      <c r="K22" s="228">
        <v>0</v>
      </c>
      <c r="L22" s="228">
        <v>10</v>
      </c>
      <c r="M22" s="228">
        <v>1998</v>
      </c>
      <c r="N22" s="228">
        <v>0</v>
      </c>
      <c r="O22" s="228">
        <v>4</v>
      </c>
    </row>
    <row r="23" spans="1:15" ht="15">
      <c r="A23" s="207">
        <v>14</v>
      </c>
      <c r="B23" s="211" t="s">
        <v>879</v>
      </c>
      <c r="C23" s="226">
        <v>937</v>
      </c>
      <c r="D23" s="226">
        <v>937</v>
      </c>
      <c r="E23" s="221">
        <v>937</v>
      </c>
      <c r="F23" s="228">
        <v>64</v>
      </c>
      <c r="G23" s="228">
        <v>64</v>
      </c>
      <c r="H23" s="228">
        <v>0</v>
      </c>
      <c r="I23" s="228">
        <v>0</v>
      </c>
      <c r="J23" s="228">
        <v>0</v>
      </c>
      <c r="K23" s="228">
        <v>0</v>
      </c>
      <c r="L23" s="228">
        <v>0</v>
      </c>
      <c r="M23" s="228">
        <v>867</v>
      </c>
      <c r="N23" s="228">
        <v>0</v>
      </c>
      <c r="O23" s="228">
        <v>70</v>
      </c>
    </row>
    <row r="24" spans="1:15" ht="15">
      <c r="A24" s="207">
        <v>15</v>
      </c>
      <c r="B24" s="211" t="s">
        <v>880</v>
      </c>
      <c r="C24" s="226">
        <v>497</v>
      </c>
      <c r="D24" s="226">
        <v>497</v>
      </c>
      <c r="E24" s="221">
        <v>497</v>
      </c>
      <c r="F24" s="228">
        <v>46</v>
      </c>
      <c r="G24" s="228">
        <v>21</v>
      </c>
      <c r="H24" s="228">
        <v>0</v>
      </c>
      <c r="I24" s="228">
        <v>0</v>
      </c>
      <c r="J24" s="228">
        <v>25</v>
      </c>
      <c r="K24" s="228">
        <v>0</v>
      </c>
      <c r="L24" s="228">
        <v>0</v>
      </c>
      <c r="M24" s="228">
        <v>460</v>
      </c>
      <c r="N24" s="228">
        <v>0</v>
      </c>
      <c r="O24" s="228">
        <v>37</v>
      </c>
    </row>
    <row r="25" spans="1:15" ht="15">
      <c r="A25" s="207">
        <v>16</v>
      </c>
      <c r="B25" s="211" t="s">
        <v>881</v>
      </c>
      <c r="C25" s="226">
        <v>2695</v>
      </c>
      <c r="D25" s="226">
        <v>2695</v>
      </c>
      <c r="E25" s="221">
        <v>2695</v>
      </c>
      <c r="F25" s="228">
        <v>643</v>
      </c>
      <c r="G25" s="228">
        <v>197</v>
      </c>
      <c r="H25" s="228">
        <v>0</v>
      </c>
      <c r="I25" s="228">
        <v>3</v>
      </c>
      <c r="J25" s="228">
        <v>437</v>
      </c>
      <c r="K25" s="228">
        <v>6</v>
      </c>
      <c r="L25" s="228">
        <v>60</v>
      </c>
      <c r="M25" s="228">
        <v>2405</v>
      </c>
      <c r="N25" s="228">
        <v>6</v>
      </c>
      <c r="O25" s="228">
        <v>284</v>
      </c>
    </row>
    <row r="26" spans="1:15" ht="15">
      <c r="A26" s="207">
        <v>17</v>
      </c>
      <c r="B26" s="211" t="s">
        <v>882</v>
      </c>
      <c r="C26" s="226">
        <v>1632</v>
      </c>
      <c r="D26" s="226">
        <v>1632</v>
      </c>
      <c r="E26" s="221">
        <v>1632</v>
      </c>
      <c r="F26" s="228">
        <v>623</v>
      </c>
      <c r="G26" s="228">
        <v>55</v>
      </c>
      <c r="H26" s="228">
        <v>22</v>
      </c>
      <c r="I26" s="228">
        <v>44</v>
      </c>
      <c r="J26" s="228">
        <v>390</v>
      </c>
      <c r="K26" s="228">
        <v>112</v>
      </c>
      <c r="L26" s="228">
        <v>0</v>
      </c>
      <c r="M26" s="228">
        <v>1014</v>
      </c>
      <c r="N26" s="228">
        <v>14</v>
      </c>
      <c r="O26" s="228">
        <v>604</v>
      </c>
    </row>
    <row r="27" spans="1:15" ht="15">
      <c r="A27" s="206">
        <v>18</v>
      </c>
      <c r="B27" s="212" t="s">
        <v>883</v>
      </c>
      <c r="C27" s="226">
        <v>1404</v>
      </c>
      <c r="D27" s="226">
        <v>1404</v>
      </c>
      <c r="E27" s="221">
        <v>1404</v>
      </c>
      <c r="F27" s="228">
        <v>478</v>
      </c>
      <c r="G27" s="228">
        <v>97</v>
      </c>
      <c r="H27" s="228">
        <v>160</v>
      </c>
      <c r="I27" s="228">
        <v>13</v>
      </c>
      <c r="J27" s="228">
        <v>130</v>
      </c>
      <c r="K27" s="228">
        <v>78</v>
      </c>
      <c r="L27" s="228">
        <v>0</v>
      </c>
      <c r="M27" s="228">
        <v>935</v>
      </c>
      <c r="N27" s="228">
        <v>15</v>
      </c>
      <c r="O27" s="228">
        <v>454</v>
      </c>
    </row>
    <row r="28" spans="1:15" ht="15">
      <c r="A28" s="207">
        <v>19</v>
      </c>
      <c r="B28" s="211" t="s">
        <v>884</v>
      </c>
      <c r="C28" s="226">
        <v>966</v>
      </c>
      <c r="D28" s="226">
        <v>966</v>
      </c>
      <c r="E28" s="221">
        <v>966</v>
      </c>
      <c r="F28" s="228">
        <v>965</v>
      </c>
      <c r="G28" s="228">
        <v>171</v>
      </c>
      <c r="H28" s="228">
        <v>85</v>
      </c>
      <c r="I28" s="228">
        <v>32</v>
      </c>
      <c r="J28" s="228">
        <v>126</v>
      </c>
      <c r="K28" s="228">
        <v>551</v>
      </c>
      <c r="L28" s="228">
        <v>0</v>
      </c>
      <c r="M28" s="228">
        <v>5</v>
      </c>
      <c r="N28" s="228">
        <v>398</v>
      </c>
      <c r="O28" s="228">
        <v>563</v>
      </c>
    </row>
    <row r="29" spans="1:15" ht="15">
      <c r="A29" s="206">
        <v>20</v>
      </c>
      <c r="B29" s="212" t="s">
        <v>885</v>
      </c>
      <c r="C29" s="226">
        <v>1075</v>
      </c>
      <c r="D29" s="226">
        <v>1075</v>
      </c>
      <c r="E29" s="221">
        <v>1075</v>
      </c>
      <c r="F29" s="208">
        <v>120</v>
      </c>
      <c r="G29" s="228">
        <v>62</v>
      </c>
      <c r="H29" s="228">
        <v>0</v>
      </c>
      <c r="I29" s="228">
        <v>50</v>
      </c>
      <c r="J29" s="228">
        <v>8</v>
      </c>
      <c r="K29" s="228">
        <v>0</v>
      </c>
      <c r="L29" s="228">
        <v>0</v>
      </c>
      <c r="M29" s="228">
        <v>1016</v>
      </c>
      <c r="N29" s="228">
        <v>0</v>
      </c>
      <c r="O29" s="228">
        <v>59</v>
      </c>
    </row>
    <row r="30" spans="1:15" ht="15">
      <c r="A30" s="207">
        <v>21</v>
      </c>
      <c r="B30" s="211" t="s">
        <v>886</v>
      </c>
      <c r="C30" s="226">
        <v>1088</v>
      </c>
      <c r="D30" s="226">
        <v>1088</v>
      </c>
      <c r="E30" s="221">
        <v>1088</v>
      </c>
      <c r="F30" s="208">
        <v>725</v>
      </c>
      <c r="G30" s="228">
        <v>685</v>
      </c>
      <c r="H30" s="228">
        <v>138</v>
      </c>
      <c r="I30" s="228">
        <v>132</v>
      </c>
      <c r="J30" s="228">
        <v>48</v>
      </c>
      <c r="K30" s="228">
        <v>0</v>
      </c>
      <c r="L30" s="228">
        <v>0</v>
      </c>
      <c r="M30" s="228">
        <v>658</v>
      </c>
      <c r="N30" s="228">
        <v>63</v>
      </c>
      <c r="O30" s="228">
        <v>367</v>
      </c>
    </row>
    <row r="31" spans="1:15" ht="15">
      <c r="A31" s="207">
        <v>22</v>
      </c>
      <c r="B31" s="211" t="s">
        <v>887</v>
      </c>
      <c r="C31" s="226">
        <v>1269</v>
      </c>
      <c r="D31" s="226">
        <v>1269</v>
      </c>
      <c r="E31" s="221">
        <v>1269</v>
      </c>
      <c r="F31" s="208">
        <v>267</v>
      </c>
      <c r="G31" s="228">
        <v>967</v>
      </c>
      <c r="H31" s="228">
        <v>154</v>
      </c>
      <c r="I31" s="228">
        <v>130</v>
      </c>
      <c r="J31" s="228">
        <v>2</v>
      </c>
      <c r="K31" s="228">
        <v>0</v>
      </c>
      <c r="L31" s="228">
        <v>0</v>
      </c>
      <c r="M31" s="228">
        <v>721</v>
      </c>
      <c r="N31" s="228">
        <v>433</v>
      </c>
      <c r="O31" s="228">
        <v>115</v>
      </c>
    </row>
    <row r="32" spans="1:15" ht="15">
      <c r="A32" s="207">
        <v>23</v>
      </c>
      <c r="B32" s="211" t="s">
        <v>888</v>
      </c>
      <c r="C32" s="226">
        <v>1505</v>
      </c>
      <c r="D32" s="226">
        <v>1505</v>
      </c>
      <c r="E32" s="221">
        <v>1505</v>
      </c>
      <c r="F32" s="208">
        <v>23</v>
      </c>
      <c r="G32" s="228">
        <v>5</v>
      </c>
      <c r="H32" s="228">
        <v>0</v>
      </c>
      <c r="I32" s="228">
        <v>0</v>
      </c>
      <c r="J32" s="228">
        <v>18</v>
      </c>
      <c r="K32" s="228">
        <v>0</v>
      </c>
      <c r="L32" s="228">
        <v>0</v>
      </c>
      <c r="M32" s="228">
        <v>1484</v>
      </c>
      <c r="N32" s="228">
        <v>1</v>
      </c>
      <c r="O32" s="228">
        <v>20</v>
      </c>
    </row>
    <row r="33" spans="1:15" ht="15">
      <c r="A33" s="207">
        <v>24</v>
      </c>
      <c r="B33" s="211" t="s">
        <v>889</v>
      </c>
      <c r="C33" s="226">
        <v>846</v>
      </c>
      <c r="D33" s="226">
        <v>846</v>
      </c>
      <c r="E33" s="221">
        <v>846</v>
      </c>
      <c r="F33" s="208">
        <v>48</v>
      </c>
      <c r="G33" s="228">
        <v>48</v>
      </c>
      <c r="H33" s="228">
        <v>0</v>
      </c>
      <c r="I33" s="228">
        <v>0</v>
      </c>
      <c r="J33" s="228">
        <v>0</v>
      </c>
      <c r="K33" s="228">
        <v>0</v>
      </c>
      <c r="L33" s="228">
        <v>0</v>
      </c>
      <c r="M33" s="228">
        <v>846</v>
      </c>
      <c r="N33" s="228">
        <v>0</v>
      </c>
      <c r="O33" s="228">
        <v>0</v>
      </c>
    </row>
    <row r="34" spans="1:15" ht="15">
      <c r="A34" s="207">
        <v>25</v>
      </c>
      <c r="B34" s="211" t="s">
        <v>890</v>
      </c>
      <c r="C34" s="226">
        <v>1776</v>
      </c>
      <c r="D34" s="226">
        <v>1776</v>
      </c>
      <c r="E34" s="221">
        <v>1776</v>
      </c>
      <c r="F34" s="208">
        <v>894</v>
      </c>
      <c r="G34" s="228">
        <v>68</v>
      </c>
      <c r="H34" s="228">
        <v>48</v>
      </c>
      <c r="I34" s="228">
        <v>69</v>
      </c>
      <c r="J34" s="228">
        <v>202</v>
      </c>
      <c r="K34" s="228">
        <v>40</v>
      </c>
      <c r="L34" s="228">
        <v>0</v>
      </c>
      <c r="M34" s="228">
        <v>1328</v>
      </c>
      <c r="N34" s="228">
        <v>0</v>
      </c>
      <c r="O34" s="228">
        <v>448</v>
      </c>
    </row>
    <row r="35" spans="1:15" ht="15">
      <c r="A35" s="207">
        <v>26</v>
      </c>
      <c r="B35" s="211" t="s">
        <v>891</v>
      </c>
      <c r="C35" s="226">
        <v>2242</v>
      </c>
      <c r="D35" s="226">
        <v>2242</v>
      </c>
      <c r="E35" s="221">
        <v>2242</v>
      </c>
      <c r="F35" s="208">
        <v>932</v>
      </c>
      <c r="G35" s="228">
        <v>76</v>
      </c>
      <c r="H35" s="228">
        <v>32</v>
      </c>
      <c r="I35" s="228">
        <v>84</v>
      </c>
      <c r="J35" s="228">
        <v>106</v>
      </c>
      <c r="K35" s="228">
        <v>68</v>
      </c>
      <c r="L35" s="228">
        <v>0</v>
      </c>
      <c r="M35" s="228">
        <v>1638</v>
      </c>
      <c r="N35" s="228">
        <v>0</v>
      </c>
      <c r="O35" s="228">
        <v>604</v>
      </c>
    </row>
    <row r="36" spans="1:15" ht="15">
      <c r="A36" s="207">
        <v>27</v>
      </c>
      <c r="B36" s="211" t="s">
        <v>892</v>
      </c>
      <c r="C36" s="226">
        <v>1670</v>
      </c>
      <c r="D36" s="226">
        <v>1670</v>
      </c>
      <c r="E36" s="221">
        <v>1670</v>
      </c>
      <c r="F36" s="208">
        <v>181</v>
      </c>
      <c r="G36" s="228">
        <v>147</v>
      </c>
      <c r="H36" s="228">
        <v>0</v>
      </c>
      <c r="I36" s="228">
        <v>8</v>
      </c>
      <c r="J36" s="228">
        <v>26</v>
      </c>
      <c r="K36" s="228">
        <v>0</v>
      </c>
      <c r="L36" s="228">
        <v>0</v>
      </c>
      <c r="M36" s="228">
        <v>1574</v>
      </c>
      <c r="N36" s="228">
        <v>0</v>
      </c>
      <c r="O36" s="228">
        <v>96</v>
      </c>
    </row>
    <row r="37" spans="1:15" ht="15">
      <c r="A37" s="207">
        <v>28</v>
      </c>
      <c r="B37" s="211" t="s">
        <v>893</v>
      </c>
      <c r="C37" s="226">
        <v>2316</v>
      </c>
      <c r="D37" s="226">
        <v>2316</v>
      </c>
      <c r="E37" s="221">
        <v>2316</v>
      </c>
      <c r="F37" s="208">
        <v>27</v>
      </c>
      <c r="G37" s="228">
        <v>0</v>
      </c>
      <c r="H37" s="228">
        <v>27</v>
      </c>
      <c r="I37" s="228">
        <v>0</v>
      </c>
      <c r="J37" s="228">
        <v>0</v>
      </c>
      <c r="K37" s="228">
        <v>0</v>
      </c>
      <c r="L37" s="228">
        <v>0</v>
      </c>
      <c r="M37" s="228">
        <v>2316</v>
      </c>
      <c r="N37" s="228">
        <v>0</v>
      </c>
      <c r="O37" s="228">
        <v>0</v>
      </c>
    </row>
    <row r="38" spans="1:15" ht="15">
      <c r="A38" s="207">
        <v>29</v>
      </c>
      <c r="B38" s="211" t="s">
        <v>894</v>
      </c>
      <c r="C38" s="226">
        <v>1758</v>
      </c>
      <c r="D38" s="226">
        <v>1758</v>
      </c>
      <c r="E38" s="221">
        <v>1758</v>
      </c>
      <c r="F38" s="208">
        <v>0</v>
      </c>
      <c r="G38" s="228">
        <v>0</v>
      </c>
      <c r="H38" s="228">
        <v>0</v>
      </c>
      <c r="I38" s="228">
        <v>0</v>
      </c>
      <c r="J38" s="228">
        <v>0</v>
      </c>
      <c r="K38" s="228">
        <v>0</v>
      </c>
      <c r="L38" s="228">
        <v>0</v>
      </c>
      <c r="M38" s="228">
        <v>1758</v>
      </c>
      <c r="N38" s="228">
        <v>0</v>
      </c>
      <c r="O38" s="228">
        <v>0</v>
      </c>
    </row>
    <row r="39" spans="1:15" ht="15">
      <c r="A39" s="207">
        <v>30</v>
      </c>
      <c r="B39" s="211" t="s">
        <v>895</v>
      </c>
      <c r="C39" s="226">
        <v>1676</v>
      </c>
      <c r="D39" s="226">
        <v>1676</v>
      </c>
      <c r="E39" s="221">
        <v>1676</v>
      </c>
      <c r="F39" s="208">
        <v>52</v>
      </c>
      <c r="G39" s="228">
        <v>30</v>
      </c>
      <c r="H39" s="228">
        <v>0</v>
      </c>
      <c r="I39" s="228">
        <v>0</v>
      </c>
      <c r="J39" s="228">
        <v>22</v>
      </c>
      <c r="K39" s="228">
        <v>0</v>
      </c>
      <c r="L39" s="228">
        <v>0</v>
      </c>
      <c r="M39" s="228">
        <v>1676</v>
      </c>
      <c r="N39" s="228">
        <v>0</v>
      </c>
      <c r="O39" s="228">
        <v>0</v>
      </c>
    </row>
    <row r="40" spans="1:15" ht="15">
      <c r="A40" s="207">
        <v>31</v>
      </c>
      <c r="B40" s="211" t="s">
        <v>896</v>
      </c>
      <c r="C40" s="226">
        <v>2344</v>
      </c>
      <c r="D40" s="226">
        <v>2344</v>
      </c>
      <c r="E40" s="221">
        <v>2344</v>
      </c>
      <c r="F40" s="208">
        <v>0</v>
      </c>
      <c r="G40" s="228">
        <v>0</v>
      </c>
      <c r="H40" s="228">
        <v>0</v>
      </c>
      <c r="I40" s="228">
        <v>0</v>
      </c>
      <c r="J40" s="228">
        <v>0</v>
      </c>
      <c r="K40" s="228">
        <v>0</v>
      </c>
      <c r="L40" s="228">
        <v>0</v>
      </c>
      <c r="M40" s="228">
        <v>2344</v>
      </c>
      <c r="N40" s="228">
        <v>0</v>
      </c>
      <c r="O40" s="228">
        <v>0</v>
      </c>
    </row>
    <row r="41" spans="1:15" ht="15">
      <c r="A41" s="207">
        <v>32</v>
      </c>
      <c r="B41" s="211" t="s">
        <v>897</v>
      </c>
      <c r="C41" s="226">
        <v>1147</v>
      </c>
      <c r="D41" s="226">
        <v>1147</v>
      </c>
      <c r="E41" s="221">
        <v>1147</v>
      </c>
      <c r="F41" s="208">
        <v>14</v>
      </c>
      <c r="G41" s="228">
        <v>14</v>
      </c>
      <c r="H41" s="228">
        <v>0</v>
      </c>
      <c r="I41" s="228">
        <v>0</v>
      </c>
      <c r="J41" s="228">
        <v>0</v>
      </c>
      <c r="K41" s="228">
        <v>0</v>
      </c>
      <c r="L41" s="228">
        <v>0</v>
      </c>
      <c r="M41" s="228">
        <v>1147</v>
      </c>
      <c r="N41" s="228">
        <v>0</v>
      </c>
      <c r="O41" s="228">
        <v>0</v>
      </c>
    </row>
    <row r="42" spans="1:15" ht="15">
      <c r="A42" s="207">
        <v>33</v>
      </c>
      <c r="B42" s="211" t="s">
        <v>898</v>
      </c>
      <c r="C42" s="226">
        <v>1710</v>
      </c>
      <c r="D42" s="226">
        <v>1710</v>
      </c>
      <c r="E42" s="221">
        <v>1710</v>
      </c>
      <c r="F42" s="208">
        <v>123</v>
      </c>
      <c r="G42" s="228">
        <v>25</v>
      </c>
      <c r="H42" s="228">
        <v>0</v>
      </c>
      <c r="I42" s="228">
        <v>0</v>
      </c>
      <c r="J42" s="228">
        <v>98</v>
      </c>
      <c r="K42" s="228">
        <v>0</v>
      </c>
      <c r="L42" s="228">
        <v>0</v>
      </c>
      <c r="M42" s="228">
        <v>1710</v>
      </c>
      <c r="N42" s="228">
        <v>0</v>
      </c>
      <c r="O42" s="228">
        <v>0</v>
      </c>
    </row>
    <row r="43" spans="1:15" ht="15">
      <c r="A43" s="207">
        <v>34</v>
      </c>
      <c r="B43" s="211" t="s">
        <v>899</v>
      </c>
      <c r="C43" s="226">
        <v>1095</v>
      </c>
      <c r="D43" s="226">
        <v>1095</v>
      </c>
      <c r="E43" s="221">
        <v>1095</v>
      </c>
      <c r="F43" s="208">
        <v>0</v>
      </c>
      <c r="G43" s="228">
        <v>0</v>
      </c>
      <c r="H43" s="228">
        <v>0</v>
      </c>
      <c r="I43" s="228">
        <v>0</v>
      </c>
      <c r="J43" s="228">
        <v>0</v>
      </c>
      <c r="K43" s="228">
        <v>0</v>
      </c>
      <c r="L43" s="228">
        <v>0</v>
      </c>
      <c r="M43" s="228">
        <v>1095</v>
      </c>
      <c r="N43" s="228">
        <v>0</v>
      </c>
      <c r="O43" s="228">
        <v>0</v>
      </c>
    </row>
    <row r="44" spans="1:15" ht="15">
      <c r="A44" s="1158" t="s">
        <v>900</v>
      </c>
      <c r="B44" s="1158"/>
      <c r="C44" s="225">
        <f>SUM(C10:C43)</f>
        <v>54639</v>
      </c>
      <c r="D44" s="225">
        <f>SUM(D10:D43)</f>
        <v>54639</v>
      </c>
      <c r="E44" s="112">
        <v>54639</v>
      </c>
      <c r="F44" s="208">
        <f aca="true" t="shared" si="0" ref="F44:O44">SUM(F10:F43)</f>
        <v>11629</v>
      </c>
      <c r="G44" s="208">
        <f t="shared" si="0"/>
        <v>5570</v>
      </c>
      <c r="H44" s="227">
        <f t="shared" si="0"/>
        <v>1189</v>
      </c>
      <c r="I44" s="227">
        <f t="shared" si="0"/>
        <v>856</v>
      </c>
      <c r="J44" s="227">
        <f t="shared" si="0"/>
        <v>2953</v>
      </c>
      <c r="K44" s="227">
        <f t="shared" si="0"/>
        <v>1313</v>
      </c>
      <c r="L44" s="227">
        <f t="shared" si="0"/>
        <v>181</v>
      </c>
      <c r="M44" s="227">
        <f t="shared" si="0"/>
        <v>47972</v>
      </c>
      <c r="N44" s="220">
        <f t="shared" si="0"/>
        <v>1499</v>
      </c>
      <c r="O44" s="220">
        <f t="shared" si="0"/>
        <v>5168</v>
      </c>
    </row>
    <row r="45" ht="12.75">
      <c r="A45" s="142"/>
    </row>
    <row r="47" ht="12.75">
      <c r="F47">
        <f>F44/C44*100</f>
        <v>21.28333241823606</v>
      </c>
    </row>
    <row r="48" spans="1:15" ht="15" customHeight="1">
      <c r="A48" s="193"/>
      <c r="B48" s="193"/>
      <c r="C48" s="193"/>
      <c r="D48" s="193"/>
      <c r="G48" s="194"/>
      <c r="H48" s="194"/>
      <c r="L48" s="1200" t="s">
        <v>12</v>
      </c>
      <c r="M48" s="1200"/>
      <c r="N48" s="1200"/>
      <c r="O48" s="1200"/>
    </row>
    <row r="49" spans="1:15" ht="15" customHeight="1">
      <c r="A49" s="193"/>
      <c r="B49" s="193"/>
      <c r="C49" s="193"/>
      <c r="D49" s="193"/>
      <c r="G49" s="194"/>
      <c r="H49" s="194"/>
      <c r="L49" s="1200" t="s">
        <v>13</v>
      </c>
      <c r="M49" s="1200"/>
      <c r="N49" s="1200"/>
      <c r="O49" s="1200"/>
    </row>
    <row r="50" spans="1:15" ht="15" customHeight="1">
      <c r="A50" s="193"/>
      <c r="B50" s="193"/>
      <c r="C50" s="193"/>
      <c r="D50" s="193"/>
      <c r="G50" s="194"/>
      <c r="H50" s="194"/>
      <c r="L50" s="1201" t="s">
        <v>86</v>
      </c>
      <c r="M50" s="1201"/>
      <c r="N50" s="1201"/>
      <c r="O50" s="1201"/>
    </row>
    <row r="51" spans="1:15" ht="12.75">
      <c r="A51" s="12" t="s">
        <v>1121</v>
      </c>
      <c r="C51" s="193"/>
      <c r="D51" s="193"/>
      <c r="G51" s="193"/>
      <c r="H51" s="193"/>
      <c r="L51" s="1199" t="s">
        <v>83</v>
      </c>
      <c r="M51" s="1199"/>
      <c r="N51" s="194"/>
      <c r="O51" s="194"/>
    </row>
    <row r="52" spans="1:12" ht="12.75">
      <c r="A52" s="193"/>
      <c r="B52" s="193"/>
      <c r="C52" s="193"/>
      <c r="D52" s="193"/>
      <c r="E52" s="193"/>
      <c r="F52" s="193"/>
      <c r="G52" s="193"/>
      <c r="H52" s="193"/>
      <c r="I52" s="193"/>
      <c r="J52" s="193"/>
      <c r="K52" s="193"/>
      <c r="L52" s="193"/>
    </row>
  </sheetData>
  <sheetProtection/>
  <mergeCells count="26">
    <mergeCell ref="M6:O6"/>
    <mergeCell ref="N1:O1"/>
    <mergeCell ref="A1:M1"/>
    <mergeCell ref="A2:N2"/>
    <mergeCell ref="A4:N4"/>
    <mergeCell ref="G7:K7"/>
    <mergeCell ref="L7:L9"/>
    <mergeCell ref="J8:J9"/>
    <mergeCell ref="K8:K9"/>
    <mergeCell ref="M8:M9"/>
    <mergeCell ref="N8:N9"/>
    <mergeCell ref="O8:O9"/>
    <mergeCell ref="L51:M51"/>
    <mergeCell ref="L49:O49"/>
    <mergeCell ref="L50:O50"/>
    <mergeCell ref="L48:O48"/>
    <mergeCell ref="M7:O7"/>
    <mergeCell ref="G8:H8"/>
    <mergeCell ref="I8:I9"/>
    <mergeCell ref="A44:B44"/>
    <mergeCell ref="C7:C9"/>
    <mergeCell ref="D7:D9"/>
    <mergeCell ref="E7:E9"/>
    <mergeCell ref="F7:F9"/>
    <mergeCell ref="A7:A9"/>
    <mergeCell ref="B7:B9"/>
  </mergeCells>
  <printOptions horizontalCentered="1"/>
  <pageMargins left="0.7086614173228347" right="0.7086614173228347" top="0.2362204724409449" bottom="0" header="0.2" footer="0.09"/>
  <pageSetup fitToHeight="1" fitToWidth="1" horizontalDpi="600" verticalDpi="600" orientation="landscape" paperSize="9" scale="72" r:id="rId1"/>
</worksheet>
</file>

<file path=xl/worksheets/sheet36.xml><?xml version="1.0" encoding="utf-8"?>
<worksheet xmlns="http://schemas.openxmlformats.org/spreadsheetml/2006/main" xmlns:r="http://schemas.openxmlformats.org/officeDocument/2006/relationships">
  <sheetPr>
    <tabColor rgb="FFFF0000"/>
    <pageSetUpPr fitToPage="1"/>
  </sheetPr>
  <dimension ref="A1:S33"/>
  <sheetViews>
    <sheetView zoomScale="80" zoomScaleNormal="80" zoomScaleSheetLayoutView="90" zoomScalePageLayoutView="0" workbookViewId="0" topLeftCell="A16">
      <selection activeCell="A25" sqref="A25:K25"/>
    </sheetView>
  </sheetViews>
  <sheetFormatPr defaultColWidth="9.140625" defaultRowHeight="12.75"/>
  <cols>
    <col min="1" max="1" width="10.28125" style="0" customWidth="1"/>
    <col min="2" max="2" width="12.0039062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 min="15" max="15" width="9.28125" style="0" bestFit="1" customWidth="1"/>
  </cols>
  <sheetData>
    <row r="1" spans="4:10" ht="15">
      <c r="D1" s="992"/>
      <c r="E1" s="992"/>
      <c r="H1" s="24"/>
      <c r="I1" s="1068" t="s">
        <v>67</v>
      </c>
      <c r="J1" s="1068"/>
    </row>
    <row r="2" spans="1:10" ht="15">
      <c r="A2" s="1078" t="s">
        <v>0</v>
      </c>
      <c r="B2" s="1078"/>
      <c r="C2" s="1078"/>
      <c r="D2" s="1078"/>
      <c r="E2" s="1078"/>
      <c r="F2" s="1078"/>
      <c r="G2" s="1078"/>
      <c r="H2" s="1078"/>
      <c r="I2" s="1078"/>
      <c r="J2" s="1078"/>
    </row>
    <row r="3" spans="1:10" ht="20.25">
      <c r="A3" s="997" t="s">
        <v>656</v>
      </c>
      <c r="B3" s="997"/>
      <c r="C3" s="997"/>
      <c r="D3" s="997"/>
      <c r="E3" s="997"/>
      <c r="F3" s="997"/>
      <c r="G3" s="997"/>
      <c r="H3" s="997"/>
      <c r="I3" s="997"/>
      <c r="J3" s="997"/>
    </row>
    <row r="4" ht="10.5" customHeight="1"/>
    <row r="5" spans="1:11" s="13" customFormat="1" ht="24.75" customHeight="1">
      <c r="A5" s="1214" t="s">
        <v>452</v>
      </c>
      <c r="B5" s="1214"/>
      <c r="C5" s="1214"/>
      <c r="D5" s="1214"/>
      <c r="E5" s="1214"/>
      <c r="F5" s="1214"/>
      <c r="G5" s="1214"/>
      <c r="H5" s="1214"/>
      <c r="I5" s="1214"/>
      <c r="J5" s="1214"/>
      <c r="K5" s="1214"/>
    </row>
    <row r="6" spans="1:10" s="13" customFormat="1" ht="15.75" customHeight="1">
      <c r="A6" s="27"/>
      <c r="B6" s="27"/>
      <c r="C6" s="27"/>
      <c r="D6" s="27"/>
      <c r="E6" s="27"/>
      <c r="F6" s="27"/>
      <c r="G6" s="27"/>
      <c r="H6" s="27"/>
      <c r="I6" s="27"/>
      <c r="J6" s="27"/>
    </row>
    <row r="7" spans="1:11" s="13" customFormat="1" ht="12.75">
      <c r="A7" s="963" t="s">
        <v>936</v>
      </c>
      <c r="B7" s="963"/>
      <c r="E7" s="1215"/>
      <c r="F7" s="1215"/>
      <c r="G7" s="1215"/>
      <c r="H7" s="1215"/>
      <c r="I7" s="1215" t="s">
        <v>829</v>
      </c>
      <c r="J7" s="1215"/>
      <c r="K7" s="1215"/>
    </row>
    <row r="8" spans="3:10" s="11" customFormat="1" ht="15.75" hidden="1">
      <c r="C8" s="1078" t="s">
        <v>15</v>
      </c>
      <c r="D8" s="1078"/>
      <c r="E8" s="1078"/>
      <c r="F8" s="1078"/>
      <c r="G8" s="1078"/>
      <c r="H8" s="1078"/>
      <c r="I8" s="1078"/>
      <c r="J8" s="1078"/>
    </row>
    <row r="9" spans="1:19" ht="44.25" customHeight="1">
      <c r="A9" s="1207" t="s">
        <v>24</v>
      </c>
      <c r="B9" s="1207" t="s">
        <v>58</v>
      </c>
      <c r="C9" s="1212" t="s">
        <v>479</v>
      </c>
      <c r="D9" s="1213"/>
      <c r="E9" s="1212" t="s">
        <v>38</v>
      </c>
      <c r="F9" s="1213"/>
      <c r="G9" s="1212" t="s">
        <v>39</v>
      </c>
      <c r="H9" s="1213"/>
      <c r="I9" s="1157" t="s">
        <v>106</v>
      </c>
      <c r="J9" s="1157"/>
      <c r="K9" s="1207" t="s">
        <v>531</v>
      </c>
      <c r="R9" s="7"/>
      <c r="S9" s="10"/>
    </row>
    <row r="10" spans="1:11" s="12" customFormat="1" ht="42" customHeight="1">
      <c r="A10" s="1208"/>
      <c r="B10" s="1208"/>
      <c r="C10" s="205" t="s">
        <v>40</v>
      </c>
      <c r="D10" s="205" t="s">
        <v>105</v>
      </c>
      <c r="E10" s="205" t="s">
        <v>40</v>
      </c>
      <c r="F10" s="205" t="s">
        <v>105</v>
      </c>
      <c r="G10" s="205" t="s">
        <v>40</v>
      </c>
      <c r="H10" s="205" t="s">
        <v>105</v>
      </c>
      <c r="I10" s="205" t="s">
        <v>138</v>
      </c>
      <c r="J10" s="205" t="s">
        <v>139</v>
      </c>
      <c r="K10" s="1208"/>
    </row>
    <row r="11" spans="1:11" ht="12.75">
      <c r="A11" s="101">
        <v>1</v>
      </c>
      <c r="B11" s="101">
        <v>2</v>
      </c>
      <c r="C11" s="101">
        <v>3</v>
      </c>
      <c r="D11" s="101">
        <v>4</v>
      </c>
      <c r="E11" s="101">
        <v>5</v>
      </c>
      <c r="F11" s="101">
        <v>6</v>
      </c>
      <c r="G11" s="101">
        <v>7</v>
      </c>
      <c r="H11" s="101">
        <v>8</v>
      </c>
      <c r="I11" s="101">
        <v>9</v>
      </c>
      <c r="J11" s="101">
        <v>10</v>
      </c>
      <c r="K11" s="3">
        <v>11</v>
      </c>
    </row>
    <row r="12" spans="1:14" ht="17.25" customHeight="1">
      <c r="A12" s="6">
        <v>1</v>
      </c>
      <c r="B12" s="14" t="s">
        <v>387</v>
      </c>
      <c r="C12" s="7">
        <v>8313</v>
      </c>
      <c r="D12" s="213">
        <v>4987.8</v>
      </c>
      <c r="E12" s="7">
        <v>8313</v>
      </c>
      <c r="F12" s="213">
        <v>4987.8</v>
      </c>
      <c r="G12" s="7">
        <v>0</v>
      </c>
      <c r="H12" s="896">
        <v>0</v>
      </c>
      <c r="I12" s="7">
        <v>0</v>
      </c>
      <c r="J12" s="213">
        <v>0</v>
      </c>
      <c r="K12" s="7"/>
      <c r="N12" s="246"/>
    </row>
    <row r="13" spans="1:13" ht="17.25" customHeight="1">
      <c r="A13" s="6">
        <v>2</v>
      </c>
      <c r="B13" s="14" t="s">
        <v>388</v>
      </c>
      <c r="C13" s="7">
        <v>18241</v>
      </c>
      <c r="D13" s="213">
        <v>10944.6</v>
      </c>
      <c r="E13" s="7">
        <v>18241</v>
      </c>
      <c r="F13" s="213">
        <v>10944.6</v>
      </c>
      <c r="G13" s="7">
        <v>0</v>
      </c>
      <c r="H13" s="213">
        <v>0</v>
      </c>
      <c r="I13" s="7">
        <f aca="true" t="shared" si="0" ref="I13:J16">C13-E13-G13</f>
        <v>0</v>
      </c>
      <c r="J13" s="213">
        <f t="shared" si="0"/>
        <v>0</v>
      </c>
      <c r="K13" s="7"/>
      <c r="M13">
        <f>C13-L13</f>
        <v>18241</v>
      </c>
    </row>
    <row r="14" spans="1:11" ht="17.25" customHeight="1">
      <c r="A14" s="6">
        <v>3</v>
      </c>
      <c r="B14" s="14" t="s">
        <v>389</v>
      </c>
      <c r="C14" s="7">
        <v>0</v>
      </c>
      <c r="D14" s="213">
        <v>0</v>
      </c>
      <c r="E14" s="7">
        <v>0</v>
      </c>
      <c r="F14" s="213">
        <v>0</v>
      </c>
      <c r="G14" s="7">
        <v>0</v>
      </c>
      <c r="H14" s="213">
        <v>0</v>
      </c>
      <c r="I14" s="7">
        <f t="shared" si="0"/>
        <v>0</v>
      </c>
      <c r="J14" s="213">
        <f t="shared" si="0"/>
        <v>0</v>
      </c>
      <c r="K14" s="7"/>
    </row>
    <row r="15" spans="1:11" ht="17.25" customHeight="1">
      <c r="A15" s="6">
        <v>4</v>
      </c>
      <c r="B15" s="14" t="s">
        <v>390</v>
      </c>
      <c r="C15" s="7">
        <v>0</v>
      </c>
      <c r="D15" s="213">
        <v>0</v>
      </c>
      <c r="E15" s="7">
        <v>0</v>
      </c>
      <c r="F15" s="7">
        <v>0</v>
      </c>
      <c r="G15" s="7">
        <v>0</v>
      </c>
      <c r="H15" s="7">
        <v>0</v>
      </c>
      <c r="I15" s="7">
        <f t="shared" si="0"/>
        <v>0</v>
      </c>
      <c r="J15" s="213">
        <f t="shared" si="0"/>
        <v>0</v>
      </c>
      <c r="K15" s="7"/>
    </row>
    <row r="16" spans="1:11" ht="17.25" customHeight="1">
      <c r="A16" s="6">
        <v>5</v>
      </c>
      <c r="B16" s="14" t="s">
        <v>391</v>
      </c>
      <c r="C16" s="7">
        <v>0</v>
      </c>
      <c r="D16" s="213">
        <v>0</v>
      </c>
      <c r="E16" s="7">
        <v>0</v>
      </c>
      <c r="F16" s="7">
        <v>0</v>
      </c>
      <c r="G16" s="7">
        <v>0</v>
      </c>
      <c r="H16" s="7">
        <v>0</v>
      </c>
      <c r="I16" s="7">
        <f t="shared" si="0"/>
        <v>0</v>
      </c>
      <c r="J16" s="213">
        <f t="shared" si="0"/>
        <v>0</v>
      </c>
      <c r="K16" s="7"/>
    </row>
    <row r="17" spans="1:11" ht="17.25" customHeight="1">
      <c r="A17" s="6">
        <v>6</v>
      </c>
      <c r="B17" s="14" t="s">
        <v>392</v>
      </c>
      <c r="C17" s="7">
        <v>8724</v>
      </c>
      <c r="D17" s="213">
        <v>25245.62</v>
      </c>
      <c r="E17" s="7">
        <v>8681</v>
      </c>
      <c r="F17" s="7">
        <v>25113.36</v>
      </c>
      <c r="G17" s="7">
        <v>42</v>
      </c>
      <c r="H17" s="7">
        <v>129.33</v>
      </c>
      <c r="I17" s="7">
        <v>1</v>
      </c>
      <c r="J17" s="213">
        <v>2.929999999998387</v>
      </c>
      <c r="K17" s="7"/>
    </row>
    <row r="18" spans="1:11" ht="17.25" customHeight="1">
      <c r="A18" s="6">
        <v>7</v>
      </c>
      <c r="B18" s="14" t="s">
        <v>393</v>
      </c>
      <c r="C18" s="7">
        <v>0</v>
      </c>
      <c r="D18" s="213">
        <v>0</v>
      </c>
      <c r="E18" s="7">
        <v>0</v>
      </c>
      <c r="F18" s="213">
        <v>0</v>
      </c>
      <c r="G18" s="7">
        <v>0</v>
      </c>
      <c r="H18" s="213">
        <v>0</v>
      </c>
      <c r="I18" s="7">
        <v>0</v>
      </c>
      <c r="J18" s="213">
        <v>0</v>
      </c>
      <c r="K18" s="7"/>
    </row>
    <row r="19" spans="1:11" s="10" customFormat="1" ht="14.25" customHeight="1">
      <c r="A19" s="6">
        <v>8</v>
      </c>
      <c r="B19" s="14" t="s">
        <v>265</v>
      </c>
      <c r="C19" s="7">
        <v>3906</v>
      </c>
      <c r="D19" s="213">
        <v>11975.59</v>
      </c>
      <c r="E19" s="7">
        <v>3601</v>
      </c>
      <c r="F19" s="213">
        <v>10944.105</v>
      </c>
      <c r="G19" s="7">
        <v>103</v>
      </c>
      <c r="H19" s="213">
        <v>299.6475</v>
      </c>
      <c r="I19" s="7">
        <v>202</v>
      </c>
      <c r="J19" s="213">
        <v>731.84</v>
      </c>
      <c r="K19" s="7"/>
    </row>
    <row r="20" spans="1:11" s="10" customFormat="1" ht="14.25" customHeight="1">
      <c r="A20" s="6">
        <v>9</v>
      </c>
      <c r="B20" s="14" t="s">
        <v>370</v>
      </c>
      <c r="C20" s="7">
        <v>0</v>
      </c>
      <c r="D20" s="213">
        <v>0</v>
      </c>
      <c r="E20" s="7">
        <v>0</v>
      </c>
      <c r="F20" s="7">
        <v>0</v>
      </c>
      <c r="G20" s="7">
        <v>0</v>
      </c>
      <c r="H20" s="7">
        <v>0</v>
      </c>
      <c r="I20" s="7">
        <f aca="true" t="shared" si="1" ref="I20:J23">C20-E20-G20</f>
        <v>0</v>
      </c>
      <c r="J20" s="213">
        <f t="shared" si="1"/>
        <v>0</v>
      </c>
      <c r="K20" s="7"/>
    </row>
    <row r="21" spans="1:11" s="10" customFormat="1" ht="14.25" customHeight="1">
      <c r="A21" s="6">
        <v>10</v>
      </c>
      <c r="B21" s="14" t="s">
        <v>530</v>
      </c>
      <c r="C21" s="7">
        <v>0</v>
      </c>
      <c r="D21" s="213">
        <v>0</v>
      </c>
      <c r="E21" s="7">
        <v>0</v>
      </c>
      <c r="F21" s="7">
        <v>0</v>
      </c>
      <c r="G21" s="7">
        <v>0</v>
      </c>
      <c r="H21" s="7">
        <v>0</v>
      </c>
      <c r="I21" s="7">
        <f t="shared" si="1"/>
        <v>0</v>
      </c>
      <c r="J21" s="213">
        <f t="shared" si="1"/>
        <v>0</v>
      </c>
      <c r="K21" s="7"/>
    </row>
    <row r="22" spans="1:11" s="10" customFormat="1" ht="14.25" customHeight="1">
      <c r="A22" s="6">
        <v>11</v>
      </c>
      <c r="B22" s="14" t="s">
        <v>491</v>
      </c>
      <c r="C22" s="7">
        <v>0</v>
      </c>
      <c r="D22" s="213">
        <v>0</v>
      </c>
      <c r="E22" s="7">
        <v>0</v>
      </c>
      <c r="F22" s="7">
        <v>0</v>
      </c>
      <c r="G22" s="7">
        <v>0</v>
      </c>
      <c r="H22" s="7">
        <v>0</v>
      </c>
      <c r="I22" s="7">
        <f t="shared" si="1"/>
        <v>0</v>
      </c>
      <c r="J22" s="213">
        <f t="shared" si="1"/>
        <v>0</v>
      </c>
      <c r="K22" s="7"/>
    </row>
    <row r="23" spans="1:11" s="10" customFormat="1" ht="14.25" customHeight="1">
      <c r="A23" s="6">
        <v>12</v>
      </c>
      <c r="B23" s="14" t="s">
        <v>529</v>
      </c>
      <c r="C23" s="7">
        <v>1293</v>
      </c>
      <c r="D23" s="213">
        <v>775.8</v>
      </c>
      <c r="E23" s="7">
        <v>0</v>
      </c>
      <c r="F23" s="213">
        <v>0</v>
      </c>
      <c r="G23" s="7">
        <v>248</v>
      </c>
      <c r="H23" s="213">
        <v>775.8</v>
      </c>
      <c r="I23" s="7">
        <v>1045</v>
      </c>
      <c r="J23" s="213">
        <f t="shared" si="1"/>
        <v>0</v>
      </c>
      <c r="K23" s="7"/>
    </row>
    <row r="24" spans="1:11" s="10" customFormat="1" ht="15.75" customHeight="1">
      <c r="A24" s="3" t="s">
        <v>18</v>
      </c>
      <c r="B24" s="7"/>
      <c r="C24" s="18">
        <f>SUM(C12:C23)</f>
        <v>40477</v>
      </c>
      <c r="D24" s="229">
        <f>SUM(D12:D23)</f>
        <v>53929.41</v>
      </c>
      <c r="E24" s="18">
        <f>SUM(E12:E22)</f>
        <v>38836</v>
      </c>
      <c r="F24" s="229">
        <f>SUM(F12:F22)</f>
        <v>51989.865000000005</v>
      </c>
      <c r="G24" s="18">
        <f>SUM(G12:G23)</f>
        <v>393</v>
      </c>
      <c r="H24" s="229">
        <f>SUM(H12:H23)</f>
        <v>1204.7775</v>
      </c>
      <c r="I24" s="18">
        <f>SUM(I12:I23)</f>
        <v>1248</v>
      </c>
      <c r="J24" s="229">
        <f>SUM(J12:J23)</f>
        <v>734.7699999999984</v>
      </c>
      <c r="K24" s="18">
        <f>SUM(K12:K23)</f>
        <v>0</v>
      </c>
    </row>
    <row r="25" spans="1:15" s="936" customFormat="1" ht="143.25" customHeight="1">
      <c r="A25" s="1211" t="s">
        <v>1133</v>
      </c>
      <c r="B25" s="1211"/>
      <c r="C25" s="1211"/>
      <c r="D25" s="1211"/>
      <c r="E25" s="1211"/>
      <c r="F25" s="1211"/>
      <c r="G25" s="1211"/>
      <c r="H25" s="1211"/>
      <c r="I25" s="1211"/>
      <c r="J25" s="1211"/>
      <c r="K25" s="1211"/>
      <c r="N25" s="936">
        <f>E24+G24+I24</f>
        <v>40477</v>
      </c>
      <c r="O25" s="941">
        <f>F24+H24+J24</f>
        <v>53929.4125</v>
      </c>
    </row>
    <row r="26" spans="1:10" s="10" customFormat="1" ht="12.75">
      <c r="A26" s="8"/>
      <c r="I26" s="313"/>
      <c r="J26" s="313"/>
    </row>
    <row r="27" spans="1:11" s="10" customFormat="1" ht="12.75">
      <c r="A27" s="8"/>
      <c r="H27" s="313"/>
      <c r="K27" s="313"/>
    </row>
    <row r="28" spans="2:16" s="13" customFormat="1" ht="13.5" customHeight="1">
      <c r="B28" s="60"/>
      <c r="C28" s="60"/>
      <c r="D28" s="60"/>
      <c r="E28" s="60"/>
      <c r="F28" s="60"/>
      <c r="G28" s="60"/>
      <c r="H28" s="60"/>
      <c r="I28" s="1004" t="s">
        <v>12</v>
      </c>
      <c r="J28" s="1004"/>
      <c r="K28" s="60"/>
      <c r="L28" s="60"/>
      <c r="M28" s="60"/>
      <c r="N28" s="60"/>
      <c r="O28" s="60"/>
      <c r="P28" s="60"/>
    </row>
    <row r="29" spans="1:16" s="13" customFormat="1" ht="12.75" customHeight="1">
      <c r="A29" s="1209" t="s">
        <v>13</v>
      </c>
      <c r="B29" s="1209"/>
      <c r="C29" s="1209"/>
      <c r="D29" s="1209"/>
      <c r="E29" s="1209"/>
      <c r="F29" s="1209"/>
      <c r="G29" s="1209"/>
      <c r="H29" s="1209"/>
      <c r="I29" s="1209"/>
      <c r="J29" s="1209"/>
      <c r="K29" s="60"/>
      <c r="L29" s="60"/>
      <c r="M29" s="60"/>
      <c r="N29" s="60"/>
      <c r="O29" s="60"/>
      <c r="P29" s="60"/>
    </row>
    <row r="30" spans="1:16" s="13" customFormat="1" ht="12.75" customHeight="1">
      <c r="A30" s="1209" t="s">
        <v>19</v>
      </c>
      <c r="B30" s="1209"/>
      <c r="C30" s="1209"/>
      <c r="D30" s="1209"/>
      <c r="E30" s="1209"/>
      <c r="F30" s="1209"/>
      <c r="G30" s="1209"/>
      <c r="H30" s="1209"/>
      <c r="I30" s="1209"/>
      <c r="J30" s="1209"/>
      <c r="K30" s="60"/>
      <c r="L30" s="60"/>
      <c r="M30" s="60"/>
      <c r="N30" s="60"/>
      <c r="O30" s="60"/>
      <c r="P30" s="60"/>
    </row>
    <row r="31" spans="1:9" s="13" customFormat="1" ht="12.75">
      <c r="A31" s="12" t="s">
        <v>1121</v>
      </c>
      <c r="B31" s="12"/>
      <c r="C31" s="12"/>
      <c r="D31" s="12"/>
      <c r="E31" s="12"/>
      <c r="F31" s="12"/>
      <c r="H31" s="992" t="s">
        <v>22</v>
      </c>
      <c r="I31" s="992"/>
    </row>
    <row r="32" s="13" customFormat="1" ht="12.75">
      <c r="A32" s="12"/>
    </row>
    <row r="33" spans="1:10" ht="12.75">
      <c r="A33" s="1210"/>
      <c r="B33" s="1210"/>
      <c r="C33" s="1210"/>
      <c r="D33" s="1210"/>
      <c r="E33" s="1210"/>
      <c r="F33" s="1210"/>
      <c r="G33" s="1210"/>
      <c r="H33" s="1210"/>
      <c r="I33" s="1210"/>
      <c r="J33" s="1210"/>
    </row>
  </sheetData>
  <sheetProtection/>
  <mergeCells count="22">
    <mergeCell ref="D1:E1"/>
    <mergeCell ref="I1:J1"/>
    <mergeCell ref="A2:J2"/>
    <mergeCell ref="A3:J3"/>
    <mergeCell ref="A5:K5"/>
    <mergeCell ref="A7:B7"/>
    <mergeCell ref="E7:H7"/>
    <mergeCell ref="I7:K7"/>
    <mergeCell ref="C8:J8"/>
    <mergeCell ref="A9:A10"/>
    <mergeCell ref="B9:B10"/>
    <mergeCell ref="C9:D9"/>
    <mergeCell ref="E9:F9"/>
    <mergeCell ref="G9:H9"/>
    <mergeCell ref="I9:J9"/>
    <mergeCell ref="K9:K10"/>
    <mergeCell ref="I28:J28"/>
    <mergeCell ref="A29:J29"/>
    <mergeCell ref="A30:J30"/>
    <mergeCell ref="H31:I31"/>
    <mergeCell ref="A33:J33"/>
    <mergeCell ref="A25:K2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6" r:id="rId1"/>
</worksheet>
</file>

<file path=xl/worksheets/sheet37.xml><?xml version="1.0" encoding="utf-8"?>
<worksheet xmlns="http://schemas.openxmlformats.org/spreadsheetml/2006/main" xmlns:r="http://schemas.openxmlformats.org/officeDocument/2006/relationships">
  <sheetPr>
    <tabColor rgb="FFFF0000"/>
    <pageSetUpPr fitToPage="1"/>
  </sheetPr>
  <dimension ref="A1:AA57"/>
  <sheetViews>
    <sheetView zoomScaleSheetLayoutView="90" zoomScalePageLayoutView="0" workbookViewId="0" topLeftCell="A3">
      <pane xSplit="2" ySplit="9" topLeftCell="C41" activePane="bottomRight" state="frozen"/>
      <selection pane="topLeft" activeCell="A3" sqref="A3"/>
      <selection pane="topRight" activeCell="C3" sqref="C3"/>
      <selection pane="bottomLeft" activeCell="A12" sqref="A12"/>
      <selection pane="bottomRight" activeCell="A49" sqref="A49"/>
    </sheetView>
  </sheetViews>
  <sheetFormatPr defaultColWidth="9.140625" defaultRowHeight="12.75"/>
  <cols>
    <col min="2" max="2" width="23.0039062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 min="12" max="13" width="9.140625" style="0" hidden="1" customWidth="1"/>
    <col min="14" max="17" width="0" style="0" hidden="1" customWidth="1"/>
  </cols>
  <sheetData>
    <row r="1" spans="4:10" ht="15">
      <c r="D1" s="992"/>
      <c r="E1" s="992"/>
      <c r="H1" s="24"/>
      <c r="I1" s="1068" t="s">
        <v>394</v>
      </c>
      <c r="J1" s="1068"/>
    </row>
    <row r="2" spans="1:10" ht="15">
      <c r="A2" s="1078" t="s">
        <v>0</v>
      </c>
      <c r="B2" s="1078"/>
      <c r="C2" s="1078"/>
      <c r="D2" s="1078"/>
      <c r="E2" s="1078"/>
      <c r="F2" s="1078"/>
      <c r="G2" s="1078"/>
      <c r="H2" s="1078"/>
      <c r="I2" s="1078"/>
      <c r="J2" s="1078"/>
    </row>
    <row r="3" spans="1:10" ht="20.25">
      <c r="A3" s="997" t="s">
        <v>690</v>
      </c>
      <c r="B3" s="997"/>
      <c r="C3" s="997"/>
      <c r="D3" s="997"/>
      <c r="E3" s="997"/>
      <c r="F3" s="997"/>
      <c r="G3" s="997"/>
      <c r="H3" s="997"/>
      <c r="I3" s="997"/>
      <c r="J3" s="997"/>
    </row>
    <row r="4" ht="10.5" customHeight="1"/>
    <row r="5" spans="1:11" s="13" customFormat="1" ht="18.75" customHeight="1">
      <c r="A5" s="1214" t="s">
        <v>453</v>
      </c>
      <c r="B5" s="1214"/>
      <c r="C5" s="1214"/>
      <c r="D5" s="1214"/>
      <c r="E5" s="1214"/>
      <c r="F5" s="1214"/>
      <c r="G5" s="1214"/>
      <c r="H5" s="1214"/>
      <c r="I5" s="1214"/>
      <c r="J5" s="1214"/>
      <c r="K5" s="1214"/>
    </row>
    <row r="6" spans="1:10" s="13" customFormat="1" ht="15.75" customHeight="1">
      <c r="A6" s="27"/>
      <c r="B6" s="27"/>
      <c r="C6" s="27"/>
      <c r="D6" s="27"/>
      <c r="E6" s="27"/>
      <c r="F6" s="27"/>
      <c r="G6" s="27"/>
      <c r="H6" s="27"/>
      <c r="I6" s="27"/>
      <c r="J6" s="27"/>
    </row>
    <row r="7" spans="1:11" s="13" customFormat="1" ht="12.75">
      <c r="A7" s="963" t="s">
        <v>165</v>
      </c>
      <c r="B7" s="963"/>
      <c r="E7" s="1215"/>
      <c r="F7" s="1215"/>
      <c r="G7" s="1215"/>
      <c r="H7" s="1215"/>
      <c r="I7" s="1215" t="s">
        <v>829</v>
      </c>
      <c r="J7" s="1215"/>
      <c r="K7" s="1215"/>
    </row>
    <row r="8" spans="3:10" s="11" customFormat="1" ht="15.75" hidden="1">
      <c r="C8" s="1078" t="s">
        <v>15</v>
      </c>
      <c r="D8" s="1078"/>
      <c r="E8" s="1078"/>
      <c r="F8" s="1078"/>
      <c r="G8" s="1078"/>
      <c r="H8" s="1078"/>
      <c r="I8" s="1078"/>
      <c r="J8" s="1078"/>
    </row>
    <row r="9" spans="1:19" ht="30" customHeight="1">
      <c r="A9" s="1207" t="s">
        <v>24</v>
      </c>
      <c r="B9" s="1207" t="s">
        <v>37</v>
      </c>
      <c r="C9" s="1212" t="s">
        <v>691</v>
      </c>
      <c r="D9" s="1213"/>
      <c r="E9" s="1212" t="s">
        <v>38</v>
      </c>
      <c r="F9" s="1213"/>
      <c r="G9" s="1212" t="s">
        <v>39</v>
      </c>
      <c r="H9" s="1213"/>
      <c r="I9" s="1157" t="s">
        <v>106</v>
      </c>
      <c r="J9" s="1157"/>
      <c r="K9" s="1207" t="s">
        <v>250</v>
      </c>
      <c r="R9" s="7"/>
      <c r="S9" s="10"/>
    </row>
    <row r="10" spans="1:11" s="12" customFormat="1" ht="42" customHeight="1">
      <c r="A10" s="1208"/>
      <c r="B10" s="1208"/>
      <c r="C10" s="205" t="s">
        <v>40</v>
      </c>
      <c r="D10" s="205" t="s">
        <v>105</v>
      </c>
      <c r="E10" s="205" t="s">
        <v>40</v>
      </c>
      <c r="F10" s="205" t="s">
        <v>105</v>
      </c>
      <c r="G10" s="205" t="s">
        <v>40</v>
      </c>
      <c r="H10" s="205" t="s">
        <v>105</v>
      </c>
      <c r="I10" s="205" t="s">
        <v>138</v>
      </c>
      <c r="J10" s="205" t="s">
        <v>139</v>
      </c>
      <c r="K10" s="1208"/>
    </row>
    <row r="11" spans="1:11" ht="12.75">
      <c r="A11" s="209">
        <v>1</v>
      </c>
      <c r="B11" s="209">
        <v>2</v>
      </c>
      <c r="C11" s="209">
        <v>3</v>
      </c>
      <c r="D11" s="209">
        <v>4</v>
      </c>
      <c r="E11" s="209">
        <v>5</v>
      </c>
      <c r="F11" s="209">
        <v>6</v>
      </c>
      <c r="G11" s="209">
        <v>7</v>
      </c>
      <c r="H11" s="209">
        <v>8</v>
      </c>
      <c r="I11" s="209">
        <v>9</v>
      </c>
      <c r="J11" s="209">
        <v>10</v>
      </c>
      <c r="K11" s="112">
        <v>11</v>
      </c>
    </row>
    <row r="12" spans="1:27" ht="15">
      <c r="A12" s="207">
        <v>1</v>
      </c>
      <c r="B12" s="211" t="s">
        <v>866</v>
      </c>
      <c r="C12" s="714">
        <v>25</v>
      </c>
      <c r="D12" s="715">
        <v>15</v>
      </c>
      <c r="E12" s="714">
        <v>25</v>
      </c>
      <c r="F12" s="715">
        <v>15</v>
      </c>
      <c r="G12" s="714">
        <v>0</v>
      </c>
      <c r="H12" s="715">
        <f>D12-F12</f>
        <v>0</v>
      </c>
      <c r="I12" s="714">
        <v>0</v>
      </c>
      <c r="J12" s="715">
        <f>D12-F12-H12</f>
        <v>0</v>
      </c>
      <c r="K12" s="714">
        <v>426</v>
      </c>
      <c r="L12">
        <v>25</v>
      </c>
      <c r="M12">
        <v>0</v>
      </c>
      <c r="N12">
        <f>SUM(L12:M12)</f>
        <v>25</v>
      </c>
      <c r="O12" s="231">
        <f>C12-N12</f>
        <v>0</v>
      </c>
      <c r="V12" s="231"/>
      <c r="X12" s="246"/>
      <c r="Y12" s="246"/>
      <c r="AA12" s="246"/>
    </row>
    <row r="13" spans="1:27" ht="15">
      <c r="A13" s="207">
        <v>2</v>
      </c>
      <c r="B13" s="211" t="s">
        <v>867</v>
      </c>
      <c r="C13" s="714">
        <v>25</v>
      </c>
      <c r="D13" s="715">
        <v>15</v>
      </c>
      <c r="E13" s="714">
        <v>25</v>
      </c>
      <c r="F13" s="715">
        <v>15</v>
      </c>
      <c r="G13" s="714">
        <v>0</v>
      </c>
      <c r="H13" s="715">
        <f aca="true" t="shared" si="0" ref="H13:H41">D13-F13</f>
        <v>0</v>
      </c>
      <c r="I13" s="714">
        <v>0</v>
      </c>
      <c r="J13" s="715">
        <f aca="true" t="shared" si="1" ref="J13:J45">D13-F13-H13</f>
        <v>0</v>
      </c>
      <c r="K13" s="714">
        <v>389</v>
      </c>
      <c r="L13">
        <v>25</v>
      </c>
      <c r="M13">
        <v>0</v>
      </c>
      <c r="N13">
        <f aca="true" t="shared" si="2" ref="N13:N47">SUM(L13:M13)</f>
        <v>25</v>
      </c>
      <c r="O13" s="231">
        <f aca="true" t="shared" si="3" ref="O13:O47">C13-N13</f>
        <v>0</v>
      </c>
      <c r="V13" s="231"/>
      <c r="X13" s="246"/>
      <c r="Y13" s="246"/>
      <c r="AA13" s="246"/>
    </row>
    <row r="14" spans="1:27" ht="15">
      <c r="A14" s="207">
        <v>3</v>
      </c>
      <c r="B14" s="211" t="s">
        <v>868</v>
      </c>
      <c r="C14" s="714">
        <v>1627</v>
      </c>
      <c r="D14" s="715">
        <v>3769.61</v>
      </c>
      <c r="E14" s="714">
        <v>1627</v>
      </c>
      <c r="F14" s="715">
        <f aca="true" t="shared" si="4" ref="F14:F19">D14</f>
        <v>3769.61</v>
      </c>
      <c r="G14" s="714">
        <v>0</v>
      </c>
      <c r="H14" s="715">
        <f t="shared" si="0"/>
        <v>0</v>
      </c>
      <c r="I14" s="714">
        <v>0</v>
      </c>
      <c r="J14" s="715">
        <f t="shared" si="1"/>
        <v>0</v>
      </c>
      <c r="K14" s="714">
        <v>201</v>
      </c>
      <c r="L14">
        <v>1364</v>
      </c>
      <c r="M14">
        <v>263</v>
      </c>
      <c r="N14">
        <f t="shared" si="2"/>
        <v>1627</v>
      </c>
      <c r="O14" s="231">
        <f t="shared" si="3"/>
        <v>0</v>
      </c>
      <c r="V14" s="231"/>
      <c r="X14" s="246"/>
      <c r="Y14" s="246"/>
      <c r="AA14" s="246"/>
    </row>
    <row r="15" spans="1:27" ht="15">
      <c r="A15" s="207">
        <v>4</v>
      </c>
      <c r="B15" s="211" t="s">
        <v>869</v>
      </c>
      <c r="C15" s="714">
        <v>1455</v>
      </c>
      <c r="D15" s="715">
        <v>2277.36</v>
      </c>
      <c r="E15" s="714">
        <v>1455</v>
      </c>
      <c r="F15" s="715">
        <f t="shared" si="4"/>
        <v>2277.36</v>
      </c>
      <c r="G15" s="714">
        <v>0</v>
      </c>
      <c r="H15" s="715">
        <f t="shared" si="0"/>
        <v>0</v>
      </c>
      <c r="I15" s="714">
        <v>0</v>
      </c>
      <c r="J15" s="715">
        <f t="shared" si="1"/>
        <v>0</v>
      </c>
      <c r="K15" s="714">
        <v>451</v>
      </c>
      <c r="L15">
        <v>1130</v>
      </c>
      <c r="M15">
        <v>325</v>
      </c>
      <c r="N15">
        <f t="shared" si="2"/>
        <v>1455</v>
      </c>
      <c r="O15" s="231">
        <f t="shared" si="3"/>
        <v>0</v>
      </c>
      <c r="V15" s="231"/>
      <c r="X15" s="246"/>
      <c r="Y15" s="246"/>
      <c r="AA15" s="246"/>
    </row>
    <row r="16" spans="1:27" ht="15">
      <c r="A16" s="207">
        <v>5</v>
      </c>
      <c r="B16" s="211" t="s">
        <v>870</v>
      </c>
      <c r="C16" s="714">
        <v>2307</v>
      </c>
      <c r="D16" s="715">
        <v>1673.3</v>
      </c>
      <c r="E16" s="714">
        <v>2307</v>
      </c>
      <c r="F16" s="715">
        <f t="shared" si="4"/>
        <v>1673.3</v>
      </c>
      <c r="G16" s="714">
        <v>0</v>
      </c>
      <c r="H16" s="715">
        <f t="shared" si="0"/>
        <v>0</v>
      </c>
      <c r="I16" s="714">
        <v>0</v>
      </c>
      <c r="J16" s="715">
        <f t="shared" si="1"/>
        <v>0</v>
      </c>
      <c r="K16" s="714">
        <v>236</v>
      </c>
      <c r="L16">
        <v>2082</v>
      </c>
      <c r="M16">
        <v>225</v>
      </c>
      <c r="N16">
        <f t="shared" si="2"/>
        <v>2307</v>
      </c>
      <c r="O16" s="231">
        <f t="shared" si="3"/>
        <v>0</v>
      </c>
      <c r="V16" s="231"/>
      <c r="X16" s="246"/>
      <c r="Y16" s="246"/>
      <c r="AA16" s="246"/>
    </row>
    <row r="17" spans="1:27" ht="15">
      <c r="A17" s="207">
        <v>6</v>
      </c>
      <c r="B17" s="211" t="s">
        <v>871</v>
      </c>
      <c r="C17" s="714">
        <v>862</v>
      </c>
      <c r="D17" s="715">
        <v>570.88</v>
      </c>
      <c r="E17" s="714">
        <v>862</v>
      </c>
      <c r="F17" s="715">
        <f t="shared" si="4"/>
        <v>570.88</v>
      </c>
      <c r="G17" s="714">
        <v>0</v>
      </c>
      <c r="H17" s="715">
        <f t="shared" si="0"/>
        <v>0</v>
      </c>
      <c r="I17" s="714">
        <v>0</v>
      </c>
      <c r="J17" s="715">
        <f t="shared" si="1"/>
        <v>0</v>
      </c>
      <c r="K17" s="714">
        <v>321</v>
      </c>
      <c r="L17">
        <v>811</v>
      </c>
      <c r="M17">
        <v>51</v>
      </c>
      <c r="N17">
        <f t="shared" si="2"/>
        <v>862</v>
      </c>
      <c r="O17" s="231">
        <f t="shared" si="3"/>
        <v>0</v>
      </c>
      <c r="V17" s="231"/>
      <c r="X17" s="246"/>
      <c r="Y17" s="246"/>
      <c r="AA17" s="246"/>
    </row>
    <row r="18" spans="1:27" ht="15">
      <c r="A18" s="207">
        <v>7</v>
      </c>
      <c r="B18" s="211" t="s">
        <v>872</v>
      </c>
      <c r="C18" s="714">
        <v>1063</v>
      </c>
      <c r="D18" s="715">
        <v>1483.25</v>
      </c>
      <c r="E18" s="714">
        <v>912</v>
      </c>
      <c r="F18" s="715">
        <f t="shared" si="4"/>
        <v>1483.25</v>
      </c>
      <c r="G18" s="714">
        <v>0</v>
      </c>
      <c r="H18" s="715">
        <f t="shared" si="0"/>
        <v>0</v>
      </c>
      <c r="I18" s="714">
        <v>151</v>
      </c>
      <c r="J18" s="715">
        <f t="shared" si="1"/>
        <v>0</v>
      </c>
      <c r="K18" s="714">
        <v>392</v>
      </c>
      <c r="L18">
        <v>968</v>
      </c>
      <c r="M18">
        <v>95</v>
      </c>
      <c r="N18">
        <f t="shared" si="2"/>
        <v>1063</v>
      </c>
      <c r="O18" s="231">
        <f t="shared" si="3"/>
        <v>0</v>
      </c>
      <c r="V18" s="231"/>
      <c r="X18" s="246"/>
      <c r="Y18" s="246"/>
      <c r="AA18" s="246"/>
    </row>
    <row r="19" spans="1:27" ht="15">
      <c r="A19" s="207">
        <v>8</v>
      </c>
      <c r="B19" s="211" t="s">
        <v>873</v>
      </c>
      <c r="C19" s="714">
        <v>2180</v>
      </c>
      <c r="D19" s="715">
        <v>1234.45</v>
      </c>
      <c r="E19" s="714">
        <v>2180</v>
      </c>
      <c r="F19" s="715">
        <f t="shared" si="4"/>
        <v>1234.45</v>
      </c>
      <c r="G19" s="714">
        <v>0</v>
      </c>
      <c r="H19" s="715">
        <f t="shared" si="0"/>
        <v>0</v>
      </c>
      <c r="I19" s="714">
        <v>0</v>
      </c>
      <c r="J19" s="715">
        <f t="shared" si="1"/>
        <v>0</v>
      </c>
      <c r="K19" s="714">
        <v>599</v>
      </c>
      <c r="L19">
        <v>1471</v>
      </c>
      <c r="M19">
        <v>98</v>
      </c>
      <c r="N19">
        <f t="shared" si="2"/>
        <v>1569</v>
      </c>
      <c r="O19" s="231">
        <f t="shared" si="3"/>
        <v>611</v>
      </c>
      <c r="V19" s="231"/>
      <c r="X19" s="246"/>
      <c r="Y19" s="246"/>
      <c r="AA19" s="246"/>
    </row>
    <row r="20" spans="1:27" ht="15">
      <c r="A20" s="207">
        <v>9</v>
      </c>
      <c r="B20" s="211" t="s">
        <v>874</v>
      </c>
      <c r="C20" s="714">
        <v>732</v>
      </c>
      <c r="D20" s="715">
        <v>876.68</v>
      </c>
      <c r="E20" s="714">
        <v>719</v>
      </c>
      <c r="F20" s="715">
        <v>836.487</v>
      </c>
      <c r="G20" s="714">
        <v>1</v>
      </c>
      <c r="H20" s="715">
        <v>7.072299999998222</v>
      </c>
      <c r="I20" s="714">
        <v>11</v>
      </c>
      <c r="J20" s="715">
        <f t="shared" si="1"/>
        <v>33.12070000000176</v>
      </c>
      <c r="K20" s="714">
        <v>445</v>
      </c>
      <c r="L20">
        <v>1266</v>
      </c>
      <c r="M20">
        <v>77</v>
      </c>
      <c r="N20">
        <f t="shared" si="2"/>
        <v>1343</v>
      </c>
      <c r="O20" s="231">
        <f t="shared" si="3"/>
        <v>-611</v>
      </c>
      <c r="V20" s="231"/>
      <c r="X20" s="246"/>
      <c r="Y20" s="246"/>
      <c r="AA20" s="246"/>
    </row>
    <row r="21" spans="1:27" ht="15">
      <c r="A21" s="207">
        <v>10</v>
      </c>
      <c r="B21" s="211" t="s">
        <v>875</v>
      </c>
      <c r="C21" s="714">
        <v>1662</v>
      </c>
      <c r="D21" s="715">
        <v>1313.06</v>
      </c>
      <c r="E21" s="714">
        <v>1662</v>
      </c>
      <c r="F21" s="715">
        <f>D21</f>
        <v>1313.06</v>
      </c>
      <c r="G21" s="714">
        <v>0</v>
      </c>
      <c r="H21" s="715">
        <f t="shared" si="0"/>
        <v>0</v>
      </c>
      <c r="I21" s="714">
        <v>0</v>
      </c>
      <c r="J21" s="715">
        <f t="shared" si="1"/>
        <v>0</v>
      </c>
      <c r="K21" s="714">
        <v>687</v>
      </c>
      <c r="L21">
        <v>1307</v>
      </c>
      <c r="M21">
        <v>188</v>
      </c>
      <c r="N21">
        <f t="shared" si="2"/>
        <v>1495</v>
      </c>
      <c r="O21" s="231">
        <f t="shared" si="3"/>
        <v>167</v>
      </c>
      <c r="V21" s="231"/>
      <c r="X21" s="246"/>
      <c r="Y21" s="246"/>
      <c r="AA21" s="246"/>
    </row>
    <row r="22" spans="1:27" ht="15">
      <c r="A22" s="207">
        <v>11</v>
      </c>
      <c r="B22" s="211" t="s">
        <v>876</v>
      </c>
      <c r="C22" s="714">
        <v>1020</v>
      </c>
      <c r="D22" s="715">
        <v>709.77</v>
      </c>
      <c r="E22" s="714">
        <v>1020</v>
      </c>
      <c r="F22" s="715">
        <f>D22</f>
        <v>709.77</v>
      </c>
      <c r="G22" s="714">
        <v>0</v>
      </c>
      <c r="H22" s="715">
        <f t="shared" si="0"/>
        <v>0</v>
      </c>
      <c r="I22" s="714">
        <v>0</v>
      </c>
      <c r="J22" s="715">
        <f t="shared" si="1"/>
        <v>0</v>
      </c>
      <c r="K22" s="714">
        <v>437</v>
      </c>
      <c r="L22">
        <v>1038</v>
      </c>
      <c r="M22">
        <v>149</v>
      </c>
      <c r="N22">
        <f t="shared" si="2"/>
        <v>1187</v>
      </c>
      <c r="O22" s="231">
        <f t="shared" si="3"/>
        <v>-167</v>
      </c>
      <c r="V22" s="231"/>
      <c r="X22" s="246"/>
      <c r="Y22" s="246"/>
      <c r="AA22" s="246"/>
    </row>
    <row r="23" spans="1:27" ht="15">
      <c r="A23" s="207">
        <v>12</v>
      </c>
      <c r="B23" s="211" t="s">
        <v>877</v>
      </c>
      <c r="C23" s="714">
        <v>1883</v>
      </c>
      <c r="D23" s="715">
        <v>2929.15</v>
      </c>
      <c r="E23" s="714">
        <v>1883</v>
      </c>
      <c r="F23" s="715">
        <f>D23</f>
        <v>2929.15</v>
      </c>
      <c r="G23" s="714">
        <v>0</v>
      </c>
      <c r="H23" s="715">
        <f t="shared" si="0"/>
        <v>0</v>
      </c>
      <c r="I23" s="714">
        <v>0</v>
      </c>
      <c r="J23" s="715">
        <f t="shared" si="1"/>
        <v>0</v>
      </c>
      <c r="K23" s="714">
        <v>426</v>
      </c>
      <c r="L23">
        <v>1639</v>
      </c>
      <c r="M23">
        <v>244</v>
      </c>
      <c r="N23">
        <f t="shared" si="2"/>
        <v>1883</v>
      </c>
      <c r="O23" s="231">
        <f t="shared" si="3"/>
        <v>0</v>
      </c>
      <c r="V23" s="231"/>
      <c r="X23" s="246"/>
      <c r="Y23" s="246"/>
      <c r="AA23" s="246"/>
    </row>
    <row r="24" spans="1:27" ht="15">
      <c r="A24" s="207">
        <v>13</v>
      </c>
      <c r="B24" s="211" t="s">
        <v>878</v>
      </c>
      <c r="C24" s="714">
        <v>1496</v>
      </c>
      <c r="D24" s="715">
        <v>1531.97</v>
      </c>
      <c r="E24" s="714">
        <v>1496</v>
      </c>
      <c r="F24" s="715">
        <f>D24</f>
        <v>1531.97</v>
      </c>
      <c r="G24" s="714">
        <v>0</v>
      </c>
      <c r="H24" s="715">
        <f t="shared" si="0"/>
        <v>0</v>
      </c>
      <c r="I24" s="714">
        <v>0</v>
      </c>
      <c r="J24" s="715">
        <f t="shared" si="1"/>
        <v>0</v>
      </c>
      <c r="K24" s="714">
        <v>489</v>
      </c>
      <c r="L24">
        <v>1392</v>
      </c>
      <c r="M24">
        <v>104</v>
      </c>
      <c r="N24">
        <f t="shared" si="2"/>
        <v>1496</v>
      </c>
      <c r="O24" s="231">
        <f t="shared" si="3"/>
        <v>0</v>
      </c>
      <c r="V24" s="231"/>
      <c r="X24" s="246"/>
      <c r="Y24" s="246"/>
      <c r="AA24" s="246"/>
    </row>
    <row r="25" spans="1:27" ht="15">
      <c r="A25" s="207">
        <v>14</v>
      </c>
      <c r="B25" s="211" t="s">
        <v>879</v>
      </c>
      <c r="C25" s="714">
        <v>653</v>
      </c>
      <c r="D25" s="715">
        <v>1175.9</v>
      </c>
      <c r="E25" s="714">
        <v>653</v>
      </c>
      <c r="F25" s="715">
        <f>D25</f>
        <v>1175.9</v>
      </c>
      <c r="G25" s="714">
        <v>0</v>
      </c>
      <c r="H25" s="715">
        <f t="shared" si="0"/>
        <v>0</v>
      </c>
      <c r="I25" s="714">
        <v>0</v>
      </c>
      <c r="J25" s="715">
        <f t="shared" si="1"/>
        <v>0</v>
      </c>
      <c r="K25" s="714">
        <v>272</v>
      </c>
      <c r="L25">
        <v>573</v>
      </c>
      <c r="M25">
        <v>80</v>
      </c>
      <c r="N25">
        <f t="shared" si="2"/>
        <v>653</v>
      </c>
      <c r="O25" s="231">
        <f t="shared" si="3"/>
        <v>0</v>
      </c>
      <c r="V25" s="231"/>
      <c r="X25" s="246"/>
      <c r="Y25" s="246"/>
      <c r="AA25" s="246"/>
    </row>
    <row r="26" spans="1:27" ht="15">
      <c r="A26" s="207">
        <v>15</v>
      </c>
      <c r="B26" s="211" t="s">
        <v>880</v>
      </c>
      <c r="C26" s="714">
        <v>425</v>
      </c>
      <c r="D26" s="715">
        <v>643.27</v>
      </c>
      <c r="E26" s="714">
        <v>346</v>
      </c>
      <c r="F26" s="715">
        <v>523.05</v>
      </c>
      <c r="G26" s="714">
        <v>79</v>
      </c>
      <c r="H26" s="715">
        <v>120.22</v>
      </c>
      <c r="I26" s="714">
        <v>0</v>
      </c>
      <c r="J26" s="715">
        <f t="shared" si="1"/>
        <v>0</v>
      </c>
      <c r="K26" s="714">
        <v>89</v>
      </c>
      <c r="L26">
        <v>364</v>
      </c>
      <c r="M26">
        <v>61</v>
      </c>
      <c r="N26">
        <f t="shared" si="2"/>
        <v>425</v>
      </c>
      <c r="O26" s="231">
        <f t="shared" si="3"/>
        <v>0</v>
      </c>
      <c r="R26" s="231"/>
      <c r="V26" s="231"/>
      <c r="X26" s="246"/>
      <c r="Y26" s="246"/>
      <c r="AA26" s="246"/>
    </row>
    <row r="27" spans="1:27" ht="15">
      <c r="A27" s="207">
        <v>16</v>
      </c>
      <c r="B27" s="211" t="s">
        <v>881</v>
      </c>
      <c r="C27" s="714">
        <v>2246</v>
      </c>
      <c r="D27" s="715">
        <v>2451.62</v>
      </c>
      <c r="E27" s="714">
        <v>2246</v>
      </c>
      <c r="F27" s="715">
        <f aca="true" t="shared" si="5" ref="F27:F32">D27</f>
        <v>2451.62</v>
      </c>
      <c r="G27" s="714">
        <v>0</v>
      </c>
      <c r="H27" s="715">
        <f t="shared" si="0"/>
        <v>0</v>
      </c>
      <c r="I27" s="714">
        <v>0</v>
      </c>
      <c r="J27" s="715">
        <f t="shared" si="1"/>
        <v>0</v>
      </c>
      <c r="K27" s="714">
        <v>431</v>
      </c>
      <c r="L27">
        <v>2071</v>
      </c>
      <c r="M27">
        <v>175</v>
      </c>
      <c r="N27">
        <f t="shared" si="2"/>
        <v>2246</v>
      </c>
      <c r="O27" s="231">
        <f t="shared" si="3"/>
        <v>0</v>
      </c>
      <c r="V27" s="231"/>
      <c r="X27" s="246"/>
      <c r="Y27" s="246"/>
      <c r="AA27" s="246"/>
    </row>
    <row r="28" spans="1:27" ht="15">
      <c r="A28" s="207">
        <v>17</v>
      </c>
      <c r="B28" s="211" t="s">
        <v>882</v>
      </c>
      <c r="C28" s="714">
        <v>1309</v>
      </c>
      <c r="D28" s="715">
        <v>1390.16</v>
      </c>
      <c r="E28" s="714">
        <v>1309</v>
      </c>
      <c r="F28" s="715">
        <f t="shared" si="5"/>
        <v>1390.16</v>
      </c>
      <c r="G28" s="714">
        <v>0</v>
      </c>
      <c r="H28" s="715">
        <f t="shared" si="0"/>
        <v>0</v>
      </c>
      <c r="I28" s="714">
        <v>0</v>
      </c>
      <c r="J28" s="715">
        <f t="shared" si="1"/>
        <v>0</v>
      </c>
      <c r="K28" s="714">
        <v>292</v>
      </c>
      <c r="L28">
        <v>1167</v>
      </c>
      <c r="M28">
        <v>142</v>
      </c>
      <c r="N28">
        <f t="shared" si="2"/>
        <v>1309</v>
      </c>
      <c r="O28" s="231">
        <f t="shared" si="3"/>
        <v>0</v>
      </c>
      <c r="V28" s="231"/>
      <c r="X28" s="246"/>
      <c r="Y28" s="246"/>
      <c r="AA28" s="246"/>
    </row>
    <row r="29" spans="1:27" ht="15">
      <c r="A29" s="206">
        <v>18</v>
      </c>
      <c r="B29" s="212" t="s">
        <v>883</v>
      </c>
      <c r="C29" s="714">
        <v>1169</v>
      </c>
      <c r="D29" s="715">
        <v>1443.43</v>
      </c>
      <c r="E29" s="714">
        <v>1169</v>
      </c>
      <c r="F29" s="715">
        <f t="shared" si="5"/>
        <v>1443.43</v>
      </c>
      <c r="G29" s="714">
        <v>0</v>
      </c>
      <c r="H29" s="715">
        <f t="shared" si="0"/>
        <v>0</v>
      </c>
      <c r="I29" s="714">
        <v>0</v>
      </c>
      <c r="J29" s="715">
        <f t="shared" si="1"/>
        <v>0</v>
      </c>
      <c r="K29" s="714">
        <v>282</v>
      </c>
      <c r="L29">
        <v>828</v>
      </c>
      <c r="M29">
        <v>341</v>
      </c>
      <c r="N29">
        <f t="shared" si="2"/>
        <v>1169</v>
      </c>
      <c r="O29" s="231">
        <f t="shared" si="3"/>
        <v>0</v>
      </c>
      <c r="V29" s="231"/>
      <c r="X29" s="246"/>
      <c r="Y29" s="246"/>
      <c r="AA29" s="246"/>
    </row>
    <row r="30" spans="1:27" ht="15">
      <c r="A30" s="207">
        <v>19</v>
      </c>
      <c r="B30" s="211" t="s">
        <v>884</v>
      </c>
      <c r="C30" s="714">
        <v>786</v>
      </c>
      <c r="D30" s="715">
        <v>1684.69</v>
      </c>
      <c r="E30" s="714">
        <v>786</v>
      </c>
      <c r="F30" s="715">
        <f t="shared" si="5"/>
        <v>1684.69</v>
      </c>
      <c r="G30" s="714">
        <v>0</v>
      </c>
      <c r="H30" s="715">
        <f t="shared" si="0"/>
        <v>0</v>
      </c>
      <c r="I30" s="714">
        <v>0</v>
      </c>
      <c r="J30" s="715">
        <f t="shared" si="1"/>
        <v>0</v>
      </c>
      <c r="K30" s="714">
        <v>217</v>
      </c>
      <c r="L30">
        <v>495</v>
      </c>
      <c r="M30">
        <v>291</v>
      </c>
      <c r="N30">
        <f t="shared" si="2"/>
        <v>786</v>
      </c>
      <c r="O30" s="231">
        <f t="shared" si="3"/>
        <v>0</v>
      </c>
      <c r="V30" s="231"/>
      <c r="X30" s="246"/>
      <c r="Y30" s="246"/>
      <c r="AA30" s="246"/>
    </row>
    <row r="31" spans="1:27" ht="15">
      <c r="A31" s="206">
        <v>20</v>
      </c>
      <c r="B31" s="212" t="s">
        <v>885</v>
      </c>
      <c r="C31" s="714">
        <v>50</v>
      </c>
      <c r="D31" s="715">
        <v>22.5</v>
      </c>
      <c r="E31" s="714">
        <v>50</v>
      </c>
      <c r="F31" s="715">
        <f t="shared" si="5"/>
        <v>22.5</v>
      </c>
      <c r="G31" s="714">
        <v>0</v>
      </c>
      <c r="H31" s="715">
        <f t="shared" si="0"/>
        <v>0</v>
      </c>
      <c r="I31" s="714">
        <v>0</v>
      </c>
      <c r="J31" s="715">
        <f t="shared" si="1"/>
        <v>0</v>
      </c>
      <c r="K31" s="714">
        <v>485</v>
      </c>
      <c r="L31">
        <v>50</v>
      </c>
      <c r="M31">
        <v>0</v>
      </c>
      <c r="N31">
        <f t="shared" si="2"/>
        <v>50</v>
      </c>
      <c r="O31" s="231">
        <f t="shared" si="3"/>
        <v>0</v>
      </c>
      <c r="V31" s="231"/>
      <c r="X31" s="246"/>
      <c r="Y31" s="246"/>
      <c r="AA31" s="246"/>
    </row>
    <row r="32" spans="1:27" ht="15">
      <c r="A32" s="207">
        <v>21</v>
      </c>
      <c r="B32" s="211" t="s">
        <v>886</v>
      </c>
      <c r="C32" s="714">
        <v>1049</v>
      </c>
      <c r="D32" s="715">
        <v>892.41</v>
      </c>
      <c r="E32" s="714">
        <v>1049</v>
      </c>
      <c r="F32" s="715">
        <f t="shared" si="5"/>
        <v>892.41</v>
      </c>
      <c r="G32" s="714">
        <v>0</v>
      </c>
      <c r="H32" s="715">
        <f t="shared" si="0"/>
        <v>0</v>
      </c>
      <c r="I32" s="714">
        <v>0</v>
      </c>
      <c r="J32" s="715">
        <f t="shared" si="1"/>
        <v>0</v>
      </c>
      <c r="K32" s="714">
        <v>152</v>
      </c>
      <c r="L32">
        <v>938</v>
      </c>
      <c r="M32">
        <v>111</v>
      </c>
      <c r="N32">
        <f t="shared" si="2"/>
        <v>1049</v>
      </c>
      <c r="O32" s="231">
        <f t="shared" si="3"/>
        <v>0</v>
      </c>
      <c r="V32" s="231"/>
      <c r="X32" s="246"/>
      <c r="Y32" s="246"/>
      <c r="AA32" s="246"/>
    </row>
    <row r="33" spans="1:27" ht="15">
      <c r="A33" s="207">
        <v>22</v>
      </c>
      <c r="B33" s="211" t="s">
        <v>887</v>
      </c>
      <c r="C33" s="714">
        <v>1090</v>
      </c>
      <c r="D33" s="715">
        <v>970.77</v>
      </c>
      <c r="E33" s="714">
        <v>1082</v>
      </c>
      <c r="F33" s="715">
        <v>870.5</v>
      </c>
      <c r="G33" s="714">
        <v>8</v>
      </c>
      <c r="H33" s="715">
        <v>100.28</v>
      </c>
      <c r="I33" s="714">
        <v>0</v>
      </c>
      <c r="J33" s="715">
        <f t="shared" si="1"/>
        <v>-0.010000000000019327</v>
      </c>
      <c r="K33" s="714">
        <v>87</v>
      </c>
      <c r="L33">
        <v>1016</v>
      </c>
      <c r="M33">
        <v>74</v>
      </c>
      <c r="N33">
        <f t="shared" si="2"/>
        <v>1090</v>
      </c>
      <c r="O33" s="231">
        <f t="shared" si="3"/>
        <v>0</v>
      </c>
      <c r="R33" s="231"/>
      <c r="V33" s="231"/>
      <c r="X33" s="246"/>
      <c r="Y33" s="246"/>
      <c r="AA33" s="246"/>
    </row>
    <row r="34" spans="1:27" ht="15">
      <c r="A34" s="207">
        <v>23</v>
      </c>
      <c r="B34" s="211" t="s">
        <v>888</v>
      </c>
      <c r="C34" s="714">
        <v>1105</v>
      </c>
      <c r="D34" s="715">
        <v>1849.61</v>
      </c>
      <c r="E34" s="714">
        <v>1105</v>
      </c>
      <c r="F34" s="715">
        <f>D34</f>
        <v>1849.61</v>
      </c>
      <c r="G34" s="714">
        <v>0</v>
      </c>
      <c r="H34" s="715">
        <f t="shared" si="0"/>
        <v>0</v>
      </c>
      <c r="I34" s="714">
        <v>0</v>
      </c>
      <c r="J34" s="715">
        <f t="shared" si="1"/>
        <v>0</v>
      </c>
      <c r="K34" s="714">
        <v>252</v>
      </c>
      <c r="L34">
        <v>909</v>
      </c>
      <c r="M34">
        <v>196</v>
      </c>
      <c r="N34">
        <f t="shared" si="2"/>
        <v>1105</v>
      </c>
      <c r="O34" s="231">
        <f t="shared" si="3"/>
        <v>0</v>
      </c>
      <c r="V34" s="231"/>
      <c r="X34" s="246"/>
      <c r="Y34" s="246"/>
      <c r="AA34" s="246"/>
    </row>
    <row r="35" spans="1:27" ht="15">
      <c r="A35" s="207">
        <v>24</v>
      </c>
      <c r="B35" s="211" t="s">
        <v>889</v>
      </c>
      <c r="C35" s="714">
        <v>648</v>
      </c>
      <c r="D35" s="715">
        <v>1310.74</v>
      </c>
      <c r="E35" s="714">
        <v>648</v>
      </c>
      <c r="F35" s="715">
        <f>D35</f>
        <v>1310.74</v>
      </c>
      <c r="G35" s="714">
        <v>0</v>
      </c>
      <c r="H35" s="715">
        <f t="shared" si="0"/>
        <v>0</v>
      </c>
      <c r="I35" s="714">
        <v>0</v>
      </c>
      <c r="J35" s="715">
        <f t="shared" si="1"/>
        <v>0</v>
      </c>
      <c r="K35" s="714">
        <v>201</v>
      </c>
      <c r="L35">
        <v>511</v>
      </c>
      <c r="M35">
        <v>137</v>
      </c>
      <c r="N35">
        <f t="shared" si="2"/>
        <v>648</v>
      </c>
      <c r="O35" s="231">
        <f t="shared" si="3"/>
        <v>0</v>
      </c>
      <c r="V35" s="231"/>
      <c r="X35" s="246"/>
      <c r="Y35" s="246"/>
      <c r="AA35" s="246"/>
    </row>
    <row r="36" spans="1:27" ht="15">
      <c r="A36" s="207">
        <v>25</v>
      </c>
      <c r="B36" s="211" t="s">
        <v>890</v>
      </c>
      <c r="C36" s="714">
        <v>1183</v>
      </c>
      <c r="D36" s="715">
        <v>2427.4</v>
      </c>
      <c r="E36" s="714">
        <v>1183</v>
      </c>
      <c r="F36" s="715">
        <f>D36</f>
        <v>2427.4</v>
      </c>
      <c r="G36" s="714">
        <v>0</v>
      </c>
      <c r="H36" s="715">
        <f t="shared" si="0"/>
        <v>0</v>
      </c>
      <c r="I36" s="714">
        <v>0</v>
      </c>
      <c r="J36" s="715">
        <f t="shared" si="1"/>
        <v>0</v>
      </c>
      <c r="K36" s="714">
        <v>345</v>
      </c>
      <c r="L36">
        <v>977</v>
      </c>
      <c r="M36">
        <v>249</v>
      </c>
      <c r="N36">
        <f t="shared" si="2"/>
        <v>1226</v>
      </c>
      <c r="O36" s="231">
        <f t="shared" si="3"/>
        <v>-43</v>
      </c>
      <c r="V36" s="231"/>
      <c r="X36" s="246"/>
      <c r="Y36" s="246"/>
      <c r="AA36" s="246"/>
    </row>
    <row r="37" spans="1:27" ht="15">
      <c r="A37" s="207">
        <v>26</v>
      </c>
      <c r="B37" s="211" t="s">
        <v>891</v>
      </c>
      <c r="C37" s="714">
        <v>1649</v>
      </c>
      <c r="D37" s="715">
        <v>2945.8</v>
      </c>
      <c r="E37" s="714">
        <v>1649</v>
      </c>
      <c r="F37" s="715">
        <f>D37</f>
        <v>2945.8</v>
      </c>
      <c r="G37" s="714">
        <v>0</v>
      </c>
      <c r="H37" s="715">
        <f t="shared" si="0"/>
        <v>0</v>
      </c>
      <c r="I37" s="714">
        <v>0</v>
      </c>
      <c r="J37" s="715">
        <f t="shared" si="1"/>
        <v>0</v>
      </c>
      <c r="K37" s="714">
        <v>453</v>
      </c>
      <c r="L37">
        <v>1292</v>
      </c>
      <c r="M37">
        <v>314</v>
      </c>
      <c r="N37">
        <f t="shared" si="2"/>
        <v>1606</v>
      </c>
      <c r="O37" s="231">
        <f t="shared" si="3"/>
        <v>43</v>
      </c>
      <c r="V37" s="231"/>
      <c r="X37" s="246"/>
      <c r="Y37" s="246"/>
      <c r="AA37" s="246"/>
    </row>
    <row r="38" spans="1:27" ht="15">
      <c r="A38" s="207">
        <v>27</v>
      </c>
      <c r="B38" s="211" t="s">
        <v>892</v>
      </c>
      <c r="C38" s="714">
        <v>1313</v>
      </c>
      <c r="D38" s="715">
        <v>1621.71</v>
      </c>
      <c r="E38" s="714">
        <v>1313</v>
      </c>
      <c r="F38" s="715">
        <f>D38</f>
        <v>1621.71</v>
      </c>
      <c r="G38" s="714">
        <v>0</v>
      </c>
      <c r="H38" s="715">
        <f t="shared" si="0"/>
        <v>0</v>
      </c>
      <c r="I38" s="714">
        <v>0</v>
      </c>
      <c r="J38" s="715">
        <f t="shared" si="1"/>
        <v>0</v>
      </c>
      <c r="K38" s="714">
        <v>151</v>
      </c>
      <c r="L38">
        <v>1099</v>
      </c>
      <c r="M38">
        <v>214</v>
      </c>
      <c r="N38">
        <f t="shared" si="2"/>
        <v>1313</v>
      </c>
      <c r="O38" s="231">
        <f t="shared" si="3"/>
        <v>0</v>
      </c>
      <c r="V38" s="231"/>
      <c r="X38" s="246"/>
      <c r="Y38" s="246"/>
      <c r="AA38" s="246"/>
    </row>
    <row r="39" spans="1:27" ht="15">
      <c r="A39" s="207">
        <v>28</v>
      </c>
      <c r="B39" s="211" t="s">
        <v>893</v>
      </c>
      <c r="C39" s="714">
        <v>1692</v>
      </c>
      <c r="D39" s="715">
        <v>2416.98</v>
      </c>
      <c r="E39" s="714">
        <v>1636</v>
      </c>
      <c r="F39" s="715">
        <v>2088.620400000008</v>
      </c>
      <c r="G39" s="714">
        <v>16</v>
      </c>
      <c r="H39" s="715">
        <v>105.47</v>
      </c>
      <c r="I39" s="714">
        <v>41</v>
      </c>
      <c r="J39" s="715">
        <f t="shared" si="1"/>
        <v>222.88959999999204</v>
      </c>
      <c r="K39" s="714">
        <v>491</v>
      </c>
      <c r="L39">
        <v>1375</v>
      </c>
      <c r="M39">
        <v>317</v>
      </c>
      <c r="N39">
        <f t="shared" si="2"/>
        <v>1692</v>
      </c>
      <c r="O39" s="231">
        <f t="shared" si="3"/>
        <v>0</v>
      </c>
      <c r="S39" s="231"/>
      <c r="V39" s="231"/>
      <c r="X39" s="246"/>
      <c r="Y39" s="246"/>
      <c r="AA39" s="246"/>
    </row>
    <row r="40" spans="1:27" ht="15">
      <c r="A40" s="207">
        <v>29</v>
      </c>
      <c r="B40" s="211" t="s">
        <v>894</v>
      </c>
      <c r="C40" s="714">
        <v>1062</v>
      </c>
      <c r="D40" s="715">
        <v>3090.88</v>
      </c>
      <c r="E40" s="714">
        <v>1022</v>
      </c>
      <c r="F40" s="715">
        <v>2804.95</v>
      </c>
      <c r="G40" s="714">
        <v>40</v>
      </c>
      <c r="H40" s="715">
        <v>183.485</v>
      </c>
      <c r="I40" s="714">
        <v>0</v>
      </c>
      <c r="J40" s="715">
        <v>102.45</v>
      </c>
      <c r="K40" s="714">
        <v>681</v>
      </c>
      <c r="L40">
        <v>759</v>
      </c>
      <c r="M40">
        <v>303</v>
      </c>
      <c r="N40">
        <f t="shared" si="2"/>
        <v>1062</v>
      </c>
      <c r="O40" s="231">
        <f t="shared" si="3"/>
        <v>0</v>
      </c>
      <c r="R40" s="231"/>
      <c r="V40" s="231"/>
      <c r="X40" s="246"/>
      <c r="Y40" s="246"/>
      <c r="AA40" s="246"/>
    </row>
    <row r="41" spans="1:27" ht="15">
      <c r="A41" s="207">
        <v>30</v>
      </c>
      <c r="B41" s="211" t="s">
        <v>895</v>
      </c>
      <c r="C41" s="714">
        <v>1161</v>
      </c>
      <c r="D41" s="715">
        <v>1549.78</v>
      </c>
      <c r="E41" s="714">
        <v>1161</v>
      </c>
      <c r="F41" s="715">
        <v>1549.7834999999998</v>
      </c>
      <c r="G41" s="714">
        <v>0</v>
      </c>
      <c r="H41" s="715">
        <f t="shared" si="0"/>
        <v>-0.003499999999803549</v>
      </c>
      <c r="I41" s="714">
        <v>0</v>
      </c>
      <c r="J41" s="715">
        <f t="shared" si="1"/>
        <v>0</v>
      </c>
      <c r="K41" s="714">
        <v>496</v>
      </c>
      <c r="L41">
        <v>1005</v>
      </c>
      <c r="M41">
        <v>156</v>
      </c>
      <c r="N41">
        <f t="shared" si="2"/>
        <v>1161</v>
      </c>
      <c r="O41" s="231">
        <f t="shared" si="3"/>
        <v>0</v>
      </c>
      <c r="V41" s="231"/>
      <c r="X41" s="246"/>
      <c r="Y41" s="246"/>
      <c r="AA41" s="246"/>
    </row>
    <row r="42" spans="1:27" ht="15">
      <c r="A42" s="207">
        <v>31</v>
      </c>
      <c r="B42" s="211" t="s">
        <v>896</v>
      </c>
      <c r="C42" s="714">
        <f>712+1007</f>
        <v>1719</v>
      </c>
      <c r="D42" s="715">
        <v>3077.67</v>
      </c>
      <c r="E42" s="714">
        <v>712</v>
      </c>
      <c r="F42" s="715">
        <v>2431.15</v>
      </c>
      <c r="G42" s="714">
        <v>137</v>
      </c>
      <c r="H42" s="715">
        <v>329.04</v>
      </c>
      <c r="I42" s="714">
        <v>870</v>
      </c>
      <c r="J42" s="715">
        <f t="shared" si="1"/>
        <v>317.47999999999996</v>
      </c>
      <c r="K42" s="714">
        <v>50</v>
      </c>
      <c r="L42">
        <v>447</v>
      </c>
      <c r="M42">
        <v>265</v>
      </c>
      <c r="N42">
        <f t="shared" si="2"/>
        <v>712</v>
      </c>
      <c r="O42" s="231">
        <f t="shared" si="3"/>
        <v>1007</v>
      </c>
      <c r="R42" s="246"/>
      <c r="S42" s="246"/>
      <c r="T42" s="246"/>
      <c r="V42" s="231"/>
      <c r="X42" s="246"/>
      <c r="Y42" s="246"/>
      <c r="AA42" s="246"/>
    </row>
    <row r="43" spans="1:27" ht="15">
      <c r="A43" s="207">
        <v>32</v>
      </c>
      <c r="B43" s="211" t="s">
        <v>897</v>
      </c>
      <c r="C43" s="714">
        <v>938</v>
      </c>
      <c r="D43" s="715">
        <v>799.93</v>
      </c>
      <c r="E43" s="714">
        <v>938</v>
      </c>
      <c r="F43" s="715">
        <v>799.93</v>
      </c>
      <c r="G43" s="714">
        <v>0</v>
      </c>
      <c r="H43" s="715">
        <v>0</v>
      </c>
      <c r="I43" s="714">
        <v>0</v>
      </c>
      <c r="J43" s="715">
        <f t="shared" si="1"/>
        <v>0</v>
      </c>
      <c r="K43" s="714">
        <v>215</v>
      </c>
      <c r="L43">
        <v>896</v>
      </c>
      <c r="M43">
        <v>42</v>
      </c>
      <c r="N43">
        <f t="shared" si="2"/>
        <v>938</v>
      </c>
      <c r="O43" s="231">
        <f t="shared" si="3"/>
        <v>0</v>
      </c>
      <c r="S43" s="246"/>
      <c r="V43" s="231"/>
      <c r="X43" s="246"/>
      <c r="Y43" s="246"/>
      <c r="AA43" s="246"/>
    </row>
    <row r="44" spans="1:27" ht="15">
      <c r="A44" s="207">
        <v>33</v>
      </c>
      <c r="B44" s="211" t="s">
        <v>898</v>
      </c>
      <c r="C44" s="716">
        <v>1852</v>
      </c>
      <c r="D44" s="717">
        <v>2435.1</v>
      </c>
      <c r="E44" s="716">
        <v>1851</v>
      </c>
      <c r="F44" s="717">
        <v>2340.28</v>
      </c>
      <c r="G44" s="716">
        <v>1</v>
      </c>
      <c r="H44" s="715">
        <v>94.83</v>
      </c>
      <c r="I44" s="716">
        <v>0</v>
      </c>
      <c r="J44" s="715">
        <f t="shared" si="1"/>
        <v>-0.010000000000289333</v>
      </c>
      <c r="K44" s="716">
        <v>59</v>
      </c>
      <c r="L44">
        <v>1777</v>
      </c>
      <c r="M44">
        <v>75</v>
      </c>
      <c r="N44">
        <f t="shared" si="2"/>
        <v>1852</v>
      </c>
      <c r="O44" s="231">
        <f t="shared" si="3"/>
        <v>0</v>
      </c>
      <c r="R44" s="231"/>
      <c r="S44" s="246"/>
      <c r="V44" s="231"/>
      <c r="X44" s="246"/>
      <c r="Y44" s="246"/>
      <c r="AA44" s="246"/>
    </row>
    <row r="45" spans="1:27" ht="15">
      <c r="A45" s="207">
        <v>34</v>
      </c>
      <c r="B45" s="211" t="s">
        <v>899</v>
      </c>
      <c r="C45" s="716">
        <v>1041</v>
      </c>
      <c r="D45" s="717">
        <v>1329.58</v>
      </c>
      <c r="E45" s="716">
        <v>755</v>
      </c>
      <c r="F45" s="717">
        <v>1006.36</v>
      </c>
      <c r="G45" s="716">
        <v>111</v>
      </c>
      <c r="H45" s="715">
        <v>264.38</v>
      </c>
      <c r="I45" s="716">
        <v>175</v>
      </c>
      <c r="J45" s="715">
        <f t="shared" si="1"/>
        <v>58.83999999999992</v>
      </c>
      <c r="K45" s="716">
        <v>0</v>
      </c>
      <c r="L45">
        <v>712</v>
      </c>
      <c r="M45">
        <v>43</v>
      </c>
      <c r="N45">
        <f t="shared" si="2"/>
        <v>755</v>
      </c>
      <c r="O45" s="231">
        <f t="shared" si="3"/>
        <v>286</v>
      </c>
      <c r="R45" s="231"/>
      <c r="V45" s="231"/>
      <c r="X45" s="246"/>
      <c r="Y45" s="246"/>
      <c r="AA45" s="246"/>
    </row>
    <row r="46" spans="1:27" ht="15">
      <c r="A46" s="1158" t="s">
        <v>900</v>
      </c>
      <c r="B46" s="1158"/>
      <c r="C46" s="934">
        <f aca="true" t="shared" si="6" ref="C46:K46">SUM(C12:C45)</f>
        <v>40477</v>
      </c>
      <c r="D46" s="935">
        <f>SUM(D12:D45)</f>
        <v>53929.41</v>
      </c>
      <c r="E46" s="934">
        <f t="shared" si="6"/>
        <v>38836</v>
      </c>
      <c r="F46" s="935">
        <f>SUM(F12:F45)</f>
        <v>51989.880900000004</v>
      </c>
      <c r="G46" s="934">
        <f t="shared" si="6"/>
        <v>393</v>
      </c>
      <c r="H46" s="935">
        <f>SUM(H12:H45)</f>
        <v>1204.7737999999986</v>
      </c>
      <c r="I46" s="934">
        <f t="shared" si="6"/>
        <v>1248</v>
      </c>
      <c r="J46" s="935">
        <f t="shared" si="6"/>
        <v>734.7602999999933</v>
      </c>
      <c r="K46" s="934">
        <f t="shared" si="6"/>
        <v>11200</v>
      </c>
      <c r="L46" s="314">
        <v>33779</v>
      </c>
      <c r="M46">
        <v>5405</v>
      </c>
      <c r="N46">
        <f t="shared" si="2"/>
        <v>39184</v>
      </c>
      <c r="O46" s="231">
        <f t="shared" si="3"/>
        <v>1293</v>
      </c>
      <c r="R46" s="246"/>
      <c r="S46" s="246"/>
      <c r="V46" s="231"/>
      <c r="X46" s="246"/>
      <c r="Y46" s="246"/>
      <c r="AA46" s="246"/>
    </row>
    <row r="47" spans="1:27" s="10" customFormat="1" ht="12.75">
      <c r="A47" s="8" t="s">
        <v>41</v>
      </c>
      <c r="C47" s="718"/>
      <c r="D47" s="718"/>
      <c r="E47" s="718"/>
      <c r="F47" s="718"/>
      <c r="G47" s="718"/>
      <c r="H47" s="718"/>
      <c r="I47" s="718"/>
      <c r="J47" s="718"/>
      <c r="K47" s="718"/>
      <c r="N47">
        <f t="shared" si="2"/>
        <v>0</v>
      </c>
      <c r="O47" s="231">
        <f t="shared" si="3"/>
        <v>0</v>
      </c>
      <c r="R47" s="313"/>
      <c r="X47" s="313"/>
      <c r="Y47" s="246"/>
      <c r="Z47" s="313"/>
      <c r="AA47" s="313"/>
    </row>
    <row r="48" spans="1:26" s="10" customFormat="1" ht="12.75">
      <c r="A48" s="8"/>
      <c r="I48" s="313"/>
      <c r="J48" s="313"/>
      <c r="R48" s="313"/>
      <c r="X48" s="313"/>
      <c r="Z48" s="313"/>
    </row>
    <row r="49" spans="1:25" s="10" customFormat="1" ht="12.75">
      <c r="A49" s="8"/>
      <c r="C49" s="265"/>
      <c r="D49" s="313"/>
      <c r="E49" s="265"/>
      <c r="F49" s="313"/>
      <c r="G49" s="313"/>
      <c r="H49" s="313"/>
      <c r="I49" s="313"/>
      <c r="J49" s="313"/>
      <c r="K49" s="313"/>
      <c r="Y49" s="313"/>
    </row>
    <row r="50" spans="1:18" s="10" customFormat="1" ht="12.75">
      <c r="A50" s="8"/>
      <c r="C50" s="265"/>
      <c r="D50" s="265"/>
      <c r="E50" s="265"/>
      <c r="F50" s="265"/>
      <c r="G50" s="265"/>
      <c r="H50" s="265"/>
      <c r="I50" s="265"/>
      <c r="J50" s="265"/>
      <c r="K50" s="265"/>
      <c r="R50" s="313"/>
    </row>
    <row r="51" spans="1:18" s="10" customFormat="1" ht="12.75">
      <c r="A51" s="8"/>
      <c r="C51" s="265"/>
      <c r="D51" s="265"/>
      <c r="E51" s="265"/>
      <c r="F51" s="265"/>
      <c r="G51" s="265"/>
      <c r="H51" s="265"/>
      <c r="I51" s="265"/>
      <c r="J51" s="265"/>
      <c r="K51" s="265"/>
      <c r="R51" s="313"/>
    </row>
    <row r="52" spans="2:16" s="13" customFormat="1" ht="13.5" customHeight="1">
      <c r="B52" s="60"/>
      <c r="C52" s="60"/>
      <c r="D52" s="60"/>
      <c r="E52" s="60"/>
      <c r="F52" s="236"/>
      <c r="G52" s="236"/>
      <c r="H52" s="60"/>
      <c r="I52" s="1004" t="s">
        <v>12</v>
      </c>
      <c r="J52" s="1004"/>
      <c r="K52" s="60"/>
      <c r="L52" s="60"/>
      <c r="M52" s="60"/>
      <c r="N52" s="60"/>
      <c r="O52" s="60"/>
      <c r="P52" s="60"/>
    </row>
    <row r="53" spans="1:16" s="13" customFormat="1" ht="12.75" customHeight="1">
      <c r="A53" s="1209" t="s">
        <v>13</v>
      </c>
      <c r="B53" s="1209"/>
      <c r="C53" s="1209"/>
      <c r="D53" s="1209"/>
      <c r="E53" s="1209"/>
      <c r="F53" s="1209"/>
      <c r="G53" s="1209"/>
      <c r="H53" s="1209"/>
      <c r="I53" s="1209"/>
      <c r="J53" s="1209"/>
      <c r="K53" s="60"/>
      <c r="L53" s="60"/>
      <c r="M53" s="60"/>
      <c r="N53" s="60"/>
      <c r="O53" s="60"/>
      <c r="P53" s="60"/>
    </row>
    <row r="54" spans="1:16" s="13" customFormat="1" ht="12.75" customHeight="1">
      <c r="A54" s="1209" t="s">
        <v>19</v>
      </c>
      <c r="B54" s="1209"/>
      <c r="C54" s="1209"/>
      <c r="D54" s="1209"/>
      <c r="E54" s="1209"/>
      <c r="F54" s="1209"/>
      <c r="G54" s="1209"/>
      <c r="H54" s="1209"/>
      <c r="I54" s="1209"/>
      <c r="J54" s="1209"/>
      <c r="K54" s="60"/>
      <c r="L54" s="60"/>
      <c r="M54" s="60"/>
      <c r="N54" s="60"/>
      <c r="O54" s="60"/>
      <c r="P54" s="60"/>
    </row>
    <row r="55" spans="1:9" s="13" customFormat="1" ht="12.75">
      <c r="A55" s="12" t="s">
        <v>1121</v>
      </c>
      <c r="B55" s="12"/>
      <c r="C55" s="12"/>
      <c r="D55" s="12"/>
      <c r="E55" s="12"/>
      <c r="F55" s="12"/>
      <c r="H55" s="992" t="s">
        <v>22</v>
      </c>
      <c r="I55" s="992"/>
    </row>
    <row r="56" s="13" customFormat="1" ht="12.75">
      <c r="A56" s="12"/>
    </row>
    <row r="57" spans="1:10" ht="12.75">
      <c r="A57" s="1210"/>
      <c r="B57" s="1210"/>
      <c r="C57" s="1210"/>
      <c r="D57" s="1210"/>
      <c r="E57" s="1210"/>
      <c r="F57" s="1210"/>
      <c r="G57" s="1210"/>
      <c r="H57" s="1210"/>
      <c r="I57" s="1210"/>
      <c r="J57" s="1210"/>
    </row>
  </sheetData>
  <sheetProtection/>
  <mergeCells count="22">
    <mergeCell ref="I7:K7"/>
    <mergeCell ref="I1:J1"/>
    <mergeCell ref="A7:B7"/>
    <mergeCell ref="D1:E1"/>
    <mergeCell ref="A2:J2"/>
    <mergeCell ref="E7:H7"/>
    <mergeCell ref="A3:J3"/>
    <mergeCell ref="A5:K5"/>
    <mergeCell ref="K9:K10"/>
    <mergeCell ref="C8:J8"/>
    <mergeCell ref="A9:A10"/>
    <mergeCell ref="A46:B46"/>
    <mergeCell ref="I52:J52"/>
    <mergeCell ref="G9:H9"/>
    <mergeCell ref="A57:J57"/>
    <mergeCell ref="E9:F9"/>
    <mergeCell ref="C9:D9"/>
    <mergeCell ref="H55:I55"/>
    <mergeCell ref="A54:J54"/>
    <mergeCell ref="I9:J9"/>
    <mergeCell ref="B9:B10"/>
    <mergeCell ref="A53:J53"/>
  </mergeCells>
  <printOptions horizontalCentered="1"/>
  <pageMargins left="0.7086614173228347" right="0.7086614173228347" top="0.2362204724409449" bottom="0" header="0.31496062992125984" footer="0.16"/>
  <pageSetup fitToHeight="1" fitToWidth="1" horizontalDpi="600" verticalDpi="600" orientation="landscape"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S55"/>
  <sheetViews>
    <sheetView zoomScaleSheetLayoutView="90" zoomScalePageLayoutView="0" workbookViewId="0" topLeftCell="A23">
      <selection activeCell="C12" sqref="C12:C46"/>
    </sheetView>
  </sheetViews>
  <sheetFormatPr defaultColWidth="9.140625" defaultRowHeight="12.75"/>
  <cols>
    <col min="2" max="2" width="22.8515625" style="0" customWidth="1"/>
    <col min="3" max="3" width="15.140625" style="0" customWidth="1"/>
    <col min="4" max="4" width="15.8515625" style="0" customWidth="1"/>
    <col min="5" max="5" width="9.8515625" style="0" customWidth="1"/>
    <col min="6" max="6" width="13.57421875" style="0" customWidth="1"/>
    <col min="7" max="7" width="9.7109375" style="0" customWidth="1"/>
    <col min="8" max="8" width="10.421875" style="0" customWidth="1"/>
    <col min="9" max="9" width="15.28125" style="0" customWidth="1"/>
    <col min="10" max="10" width="19.28125" style="0" customWidth="1"/>
    <col min="11" max="11" width="15.00390625" style="0" customWidth="1"/>
  </cols>
  <sheetData>
    <row r="1" spans="4:11" ht="22.5" customHeight="1">
      <c r="D1" s="992"/>
      <c r="E1" s="992"/>
      <c r="H1" s="24"/>
      <c r="J1" s="1068" t="s">
        <v>68</v>
      </c>
      <c r="K1" s="1068"/>
    </row>
    <row r="2" spans="1:10" ht="15">
      <c r="A2" s="1078" t="s">
        <v>0</v>
      </c>
      <c r="B2" s="1078"/>
      <c r="C2" s="1078"/>
      <c r="D2" s="1078"/>
      <c r="E2" s="1078"/>
      <c r="F2" s="1078"/>
      <c r="G2" s="1078"/>
      <c r="H2" s="1078"/>
      <c r="I2" s="1078"/>
      <c r="J2" s="1078"/>
    </row>
    <row r="3" spans="1:10" ht="18">
      <c r="A3" s="1216" t="s">
        <v>656</v>
      </c>
      <c r="B3" s="1216"/>
      <c r="C3" s="1216"/>
      <c r="D3" s="1216"/>
      <c r="E3" s="1216"/>
      <c r="F3" s="1216"/>
      <c r="G3" s="1216"/>
      <c r="H3" s="1216"/>
      <c r="I3" s="1216"/>
      <c r="J3" s="1216"/>
    </row>
    <row r="4" ht="10.5" customHeight="1"/>
    <row r="5" spans="1:12" s="13" customFormat="1" ht="15.75" customHeight="1">
      <c r="A5" s="1217" t="s">
        <v>454</v>
      </c>
      <c r="B5" s="1217"/>
      <c r="C5" s="1217"/>
      <c r="D5" s="1217"/>
      <c r="E5" s="1217"/>
      <c r="F5" s="1217"/>
      <c r="G5" s="1217"/>
      <c r="H5" s="1217"/>
      <c r="I5" s="1217"/>
      <c r="J5" s="1217"/>
      <c r="K5" s="1217"/>
      <c r="L5" s="1217"/>
    </row>
    <row r="6" spans="1:10" s="13" customFormat="1" ht="15.75" customHeight="1">
      <c r="A6" s="27"/>
      <c r="B6" s="27"/>
      <c r="C6" s="27"/>
      <c r="D6" s="27"/>
      <c r="E6" s="27"/>
      <c r="F6" s="27"/>
      <c r="G6" s="27"/>
      <c r="H6" s="27"/>
      <c r="I6" s="27"/>
      <c r="J6" s="27"/>
    </row>
    <row r="7" spans="1:11" s="13" customFormat="1" ht="12.75">
      <c r="A7" s="963" t="s">
        <v>936</v>
      </c>
      <c r="B7" s="963"/>
      <c r="I7" s="1215" t="s">
        <v>829</v>
      </c>
      <c r="J7" s="1215"/>
      <c r="K7" s="1215"/>
    </row>
    <row r="8" spans="3:10" s="11" customFormat="1" ht="15.75" hidden="1">
      <c r="C8" s="1078" t="s">
        <v>15</v>
      </c>
      <c r="D8" s="1078"/>
      <c r="E8" s="1078"/>
      <c r="F8" s="1078"/>
      <c r="G8" s="1078"/>
      <c r="H8" s="1078"/>
      <c r="I8" s="1078"/>
      <c r="J8" s="1078"/>
    </row>
    <row r="9" spans="1:19" ht="30" customHeight="1">
      <c r="A9" s="1207" t="s">
        <v>24</v>
      </c>
      <c r="B9" s="1207" t="s">
        <v>37</v>
      </c>
      <c r="C9" s="1212" t="s">
        <v>692</v>
      </c>
      <c r="D9" s="1213"/>
      <c r="E9" s="1212" t="s">
        <v>494</v>
      </c>
      <c r="F9" s="1213"/>
      <c r="G9" s="1212" t="s">
        <v>39</v>
      </c>
      <c r="H9" s="1213"/>
      <c r="I9" s="1157" t="s">
        <v>106</v>
      </c>
      <c r="J9" s="1157"/>
      <c r="K9" s="1207" t="s">
        <v>251</v>
      </c>
      <c r="R9" s="7"/>
      <c r="S9" s="10"/>
    </row>
    <row r="10" spans="1:11" s="12" customFormat="1" ht="46.5" customHeight="1">
      <c r="A10" s="1208"/>
      <c r="B10" s="1208"/>
      <c r="C10" s="205" t="s">
        <v>40</v>
      </c>
      <c r="D10" s="205" t="s">
        <v>105</v>
      </c>
      <c r="E10" s="205" t="s">
        <v>40</v>
      </c>
      <c r="F10" s="205" t="s">
        <v>105</v>
      </c>
      <c r="G10" s="205" t="s">
        <v>40</v>
      </c>
      <c r="H10" s="205" t="s">
        <v>105</v>
      </c>
      <c r="I10" s="205" t="s">
        <v>138</v>
      </c>
      <c r="J10" s="205" t="s">
        <v>139</v>
      </c>
      <c r="K10" s="1208"/>
    </row>
    <row r="11" spans="1:11" ht="12.75">
      <c r="A11" s="6">
        <v>1</v>
      </c>
      <c r="B11" s="6">
        <v>2</v>
      </c>
      <c r="C11" s="6">
        <v>3</v>
      </c>
      <c r="D11" s="6">
        <v>4</v>
      </c>
      <c r="E11" s="6">
        <v>5</v>
      </c>
      <c r="F11" s="6">
        <v>6</v>
      </c>
      <c r="G11" s="6">
        <v>7</v>
      </c>
      <c r="H11" s="6">
        <v>8</v>
      </c>
      <c r="I11" s="6">
        <v>9</v>
      </c>
      <c r="J11" s="6">
        <v>10</v>
      </c>
      <c r="K11" s="6">
        <v>11</v>
      </c>
    </row>
    <row r="12" spans="1:11" ht="15">
      <c r="A12" s="207">
        <v>1</v>
      </c>
      <c r="B12" s="211" t="s">
        <v>866</v>
      </c>
      <c r="C12" s="719">
        <v>936</v>
      </c>
      <c r="D12" s="720">
        <v>46.75762195015388</v>
      </c>
      <c r="E12" s="719">
        <v>936</v>
      </c>
      <c r="F12" s="720">
        <v>46.75762195015388</v>
      </c>
      <c r="G12" s="719">
        <v>0</v>
      </c>
      <c r="H12" s="719">
        <v>0</v>
      </c>
      <c r="I12" s="719">
        <v>0</v>
      </c>
      <c r="J12" s="719">
        <v>0</v>
      </c>
      <c r="K12" s="719">
        <v>0</v>
      </c>
    </row>
    <row r="13" spans="1:11" ht="15">
      <c r="A13" s="207">
        <v>2</v>
      </c>
      <c r="B13" s="211" t="s">
        <v>867</v>
      </c>
      <c r="C13" s="719">
        <v>1298</v>
      </c>
      <c r="D13" s="720">
        <v>64.94237804984613</v>
      </c>
      <c r="E13" s="719">
        <v>1298</v>
      </c>
      <c r="F13" s="720">
        <v>64.94237804984613</v>
      </c>
      <c r="G13" s="719">
        <v>0</v>
      </c>
      <c r="H13" s="719">
        <v>0</v>
      </c>
      <c r="I13" s="719">
        <v>0</v>
      </c>
      <c r="J13" s="719">
        <v>0</v>
      </c>
      <c r="K13" s="719">
        <v>0</v>
      </c>
    </row>
    <row r="14" spans="1:11" ht="15">
      <c r="A14" s="207">
        <v>3</v>
      </c>
      <c r="B14" s="211" t="s">
        <v>868</v>
      </c>
      <c r="C14" s="719">
        <v>1933</v>
      </c>
      <c r="D14" s="720">
        <v>96.65</v>
      </c>
      <c r="E14" s="719">
        <v>1933</v>
      </c>
      <c r="F14" s="720">
        <v>96.65</v>
      </c>
      <c r="G14" s="719">
        <v>0</v>
      </c>
      <c r="H14" s="719">
        <v>0</v>
      </c>
      <c r="I14" s="719">
        <v>0</v>
      </c>
      <c r="J14" s="719">
        <v>0</v>
      </c>
      <c r="K14" s="719">
        <v>0</v>
      </c>
    </row>
    <row r="15" spans="1:11" ht="15">
      <c r="A15" s="207">
        <v>4</v>
      </c>
      <c r="B15" s="211" t="s">
        <v>869</v>
      </c>
      <c r="C15" s="719">
        <v>2041</v>
      </c>
      <c r="D15" s="720">
        <v>102.05000000000001</v>
      </c>
      <c r="E15" s="719">
        <v>2041</v>
      </c>
      <c r="F15" s="720">
        <v>102.05000000000001</v>
      </c>
      <c r="G15" s="719">
        <v>0</v>
      </c>
      <c r="H15" s="719">
        <v>0</v>
      </c>
      <c r="I15" s="719">
        <v>0</v>
      </c>
      <c r="J15" s="719">
        <v>0</v>
      </c>
      <c r="K15" s="719">
        <v>0</v>
      </c>
    </row>
    <row r="16" spans="1:11" ht="15">
      <c r="A16" s="207">
        <v>5</v>
      </c>
      <c r="B16" s="211" t="s">
        <v>870</v>
      </c>
      <c r="C16" s="719">
        <v>2146</v>
      </c>
      <c r="D16" s="720">
        <v>107.30000000000001</v>
      </c>
      <c r="E16" s="719">
        <v>2146</v>
      </c>
      <c r="F16" s="720">
        <v>107.30000000000001</v>
      </c>
      <c r="G16" s="719">
        <v>0</v>
      </c>
      <c r="H16" s="719">
        <v>0</v>
      </c>
      <c r="I16" s="719">
        <v>0</v>
      </c>
      <c r="J16" s="719">
        <v>0</v>
      </c>
      <c r="K16" s="719">
        <v>0</v>
      </c>
    </row>
    <row r="17" spans="1:11" ht="15">
      <c r="A17" s="207">
        <v>6</v>
      </c>
      <c r="B17" s="211" t="s">
        <v>871</v>
      </c>
      <c r="C17" s="719">
        <v>2109</v>
      </c>
      <c r="D17" s="720">
        <v>105.45</v>
      </c>
      <c r="E17" s="719">
        <v>2109</v>
      </c>
      <c r="F17" s="720">
        <v>105.45</v>
      </c>
      <c r="G17" s="719">
        <v>0</v>
      </c>
      <c r="H17" s="719">
        <v>0</v>
      </c>
      <c r="I17" s="719">
        <v>0</v>
      </c>
      <c r="J17" s="719">
        <v>0</v>
      </c>
      <c r="K17" s="719">
        <v>0</v>
      </c>
    </row>
    <row r="18" spans="1:11" ht="15">
      <c r="A18" s="207">
        <v>7</v>
      </c>
      <c r="B18" s="211" t="s">
        <v>872</v>
      </c>
      <c r="C18" s="719">
        <v>1381</v>
      </c>
      <c r="D18" s="720">
        <v>69.05</v>
      </c>
      <c r="E18" s="719">
        <v>1381</v>
      </c>
      <c r="F18" s="720">
        <v>69.05</v>
      </c>
      <c r="G18" s="719">
        <v>0</v>
      </c>
      <c r="H18" s="719">
        <v>0</v>
      </c>
      <c r="I18" s="719">
        <v>0</v>
      </c>
      <c r="J18" s="719">
        <v>0</v>
      </c>
      <c r="K18" s="719">
        <v>0</v>
      </c>
    </row>
    <row r="19" spans="1:11" ht="15">
      <c r="A19" s="207">
        <v>8</v>
      </c>
      <c r="B19" s="211" t="s">
        <v>873</v>
      </c>
      <c r="C19" s="719">
        <v>3567</v>
      </c>
      <c r="D19" s="720">
        <v>178.35000000000002</v>
      </c>
      <c r="E19" s="719">
        <v>3567</v>
      </c>
      <c r="F19" s="720">
        <v>178.35000000000002</v>
      </c>
      <c r="G19" s="719">
        <v>0</v>
      </c>
      <c r="H19" s="719">
        <v>0</v>
      </c>
      <c r="I19" s="719">
        <v>0</v>
      </c>
      <c r="J19" s="719">
        <v>0</v>
      </c>
      <c r="K19" s="719">
        <v>0</v>
      </c>
    </row>
    <row r="20" spans="1:11" ht="15">
      <c r="A20" s="207">
        <v>9</v>
      </c>
      <c r="B20" s="211" t="s">
        <v>874</v>
      </c>
      <c r="C20" s="719">
        <v>1449</v>
      </c>
      <c r="D20" s="720">
        <v>72.45</v>
      </c>
      <c r="E20" s="719">
        <v>1449</v>
      </c>
      <c r="F20" s="720">
        <v>72.45</v>
      </c>
      <c r="G20" s="719">
        <v>0</v>
      </c>
      <c r="H20" s="719">
        <v>0</v>
      </c>
      <c r="I20" s="719">
        <v>0</v>
      </c>
      <c r="J20" s="719">
        <v>0</v>
      </c>
      <c r="K20" s="719">
        <v>0</v>
      </c>
    </row>
    <row r="21" spans="1:11" ht="15">
      <c r="A21" s="207">
        <v>10</v>
      </c>
      <c r="B21" s="211" t="s">
        <v>875</v>
      </c>
      <c r="C21" s="719">
        <v>1943</v>
      </c>
      <c r="D21" s="720">
        <v>97.15</v>
      </c>
      <c r="E21" s="719">
        <v>1943</v>
      </c>
      <c r="F21" s="720">
        <v>97.15</v>
      </c>
      <c r="G21" s="719">
        <v>0</v>
      </c>
      <c r="H21" s="719">
        <v>0</v>
      </c>
      <c r="I21" s="719">
        <v>0</v>
      </c>
      <c r="J21" s="719">
        <v>0</v>
      </c>
      <c r="K21" s="719">
        <v>0</v>
      </c>
    </row>
    <row r="22" spans="1:11" ht="15">
      <c r="A22" s="207">
        <v>11</v>
      </c>
      <c r="B22" s="211" t="s">
        <v>876</v>
      </c>
      <c r="C22" s="719">
        <v>1540</v>
      </c>
      <c r="D22" s="720">
        <v>77</v>
      </c>
      <c r="E22" s="719">
        <v>1540</v>
      </c>
      <c r="F22" s="720">
        <v>77</v>
      </c>
      <c r="G22" s="719">
        <v>0</v>
      </c>
      <c r="H22" s="719">
        <v>0</v>
      </c>
      <c r="I22" s="719">
        <v>0</v>
      </c>
      <c r="J22" s="719">
        <v>0</v>
      </c>
      <c r="K22" s="719">
        <v>0</v>
      </c>
    </row>
    <row r="23" spans="1:11" ht="15">
      <c r="A23" s="207">
        <v>12</v>
      </c>
      <c r="B23" s="211" t="s">
        <v>877</v>
      </c>
      <c r="C23" s="719">
        <v>2360</v>
      </c>
      <c r="D23" s="720">
        <v>118</v>
      </c>
      <c r="E23" s="719">
        <v>2360</v>
      </c>
      <c r="F23" s="720">
        <v>118</v>
      </c>
      <c r="G23" s="719">
        <v>0</v>
      </c>
      <c r="H23" s="719">
        <v>0</v>
      </c>
      <c r="I23" s="719">
        <v>0</v>
      </c>
      <c r="J23" s="719">
        <v>0</v>
      </c>
      <c r="K23" s="719">
        <v>0</v>
      </c>
    </row>
    <row r="24" spans="1:11" ht="15">
      <c r="A24" s="207">
        <v>13</v>
      </c>
      <c r="B24" s="211" t="s">
        <v>878</v>
      </c>
      <c r="C24" s="719">
        <v>2159</v>
      </c>
      <c r="D24" s="720">
        <v>107.95</v>
      </c>
      <c r="E24" s="719">
        <v>2159</v>
      </c>
      <c r="F24" s="720">
        <v>107.95</v>
      </c>
      <c r="G24" s="719">
        <v>0</v>
      </c>
      <c r="H24" s="719">
        <v>0</v>
      </c>
      <c r="I24" s="719">
        <v>0</v>
      </c>
      <c r="J24" s="719">
        <v>0</v>
      </c>
      <c r="K24" s="719">
        <v>0</v>
      </c>
    </row>
    <row r="25" spans="1:11" ht="15">
      <c r="A25" s="207">
        <v>14</v>
      </c>
      <c r="B25" s="211" t="s">
        <v>879</v>
      </c>
      <c r="C25" s="719">
        <v>1159</v>
      </c>
      <c r="D25" s="720">
        <v>57.95</v>
      </c>
      <c r="E25" s="719">
        <v>1159</v>
      </c>
      <c r="F25" s="720">
        <v>57.95</v>
      </c>
      <c r="G25" s="719">
        <v>0</v>
      </c>
      <c r="H25" s="719">
        <v>0</v>
      </c>
      <c r="I25" s="719">
        <v>0</v>
      </c>
      <c r="J25" s="719">
        <v>0</v>
      </c>
      <c r="K25" s="719">
        <v>0</v>
      </c>
    </row>
    <row r="26" spans="1:11" ht="15">
      <c r="A26" s="207">
        <v>15</v>
      </c>
      <c r="B26" s="211" t="s">
        <v>880</v>
      </c>
      <c r="C26" s="719">
        <v>709</v>
      </c>
      <c r="D26" s="720">
        <v>35.45</v>
      </c>
      <c r="E26" s="719">
        <v>709</v>
      </c>
      <c r="F26" s="720">
        <v>35.45</v>
      </c>
      <c r="G26" s="719">
        <v>0</v>
      </c>
      <c r="H26" s="719">
        <v>0</v>
      </c>
      <c r="I26" s="719">
        <v>0</v>
      </c>
      <c r="J26" s="719">
        <v>0</v>
      </c>
      <c r="K26" s="719">
        <v>0</v>
      </c>
    </row>
    <row r="27" spans="1:11" ht="15">
      <c r="A27" s="207">
        <v>16</v>
      </c>
      <c r="B27" s="211" t="s">
        <v>881</v>
      </c>
      <c r="C27" s="719">
        <v>3203</v>
      </c>
      <c r="D27" s="720">
        <v>160.15</v>
      </c>
      <c r="E27" s="719">
        <v>3203</v>
      </c>
      <c r="F27" s="720">
        <v>160.15</v>
      </c>
      <c r="G27" s="719">
        <v>0</v>
      </c>
      <c r="H27" s="719">
        <v>0</v>
      </c>
      <c r="I27" s="719">
        <v>0</v>
      </c>
      <c r="J27" s="719">
        <v>0</v>
      </c>
      <c r="K27" s="719">
        <v>0</v>
      </c>
    </row>
    <row r="28" spans="1:11" ht="15">
      <c r="A28" s="207">
        <v>17</v>
      </c>
      <c r="B28" s="211" t="s">
        <v>882</v>
      </c>
      <c r="C28" s="719">
        <v>1661</v>
      </c>
      <c r="D28" s="720">
        <v>83.05000000000001</v>
      </c>
      <c r="E28" s="719">
        <v>1661</v>
      </c>
      <c r="F28" s="720">
        <v>83.05000000000001</v>
      </c>
      <c r="G28" s="719">
        <v>0</v>
      </c>
      <c r="H28" s="719">
        <v>0</v>
      </c>
      <c r="I28" s="719">
        <v>0</v>
      </c>
      <c r="J28" s="719">
        <v>0</v>
      </c>
      <c r="K28" s="719">
        <v>0</v>
      </c>
    </row>
    <row r="29" spans="1:11" ht="15">
      <c r="A29" s="206">
        <v>18</v>
      </c>
      <c r="B29" s="212" t="s">
        <v>883</v>
      </c>
      <c r="C29" s="719">
        <v>1874</v>
      </c>
      <c r="D29" s="720">
        <v>93.7</v>
      </c>
      <c r="E29" s="719">
        <v>1874</v>
      </c>
      <c r="F29" s="720">
        <v>93.7</v>
      </c>
      <c r="G29" s="719">
        <v>0</v>
      </c>
      <c r="H29" s="719">
        <v>0</v>
      </c>
      <c r="I29" s="719">
        <v>0</v>
      </c>
      <c r="J29" s="719">
        <v>0</v>
      </c>
      <c r="K29" s="719">
        <v>0</v>
      </c>
    </row>
    <row r="30" spans="1:11" ht="15">
      <c r="A30" s="207">
        <v>19</v>
      </c>
      <c r="B30" s="211" t="s">
        <v>884</v>
      </c>
      <c r="C30" s="719">
        <v>1248</v>
      </c>
      <c r="D30" s="720">
        <v>62.400000000000006</v>
      </c>
      <c r="E30" s="719">
        <v>1248</v>
      </c>
      <c r="F30" s="720">
        <v>62.400000000000006</v>
      </c>
      <c r="G30" s="719">
        <v>0</v>
      </c>
      <c r="H30" s="719">
        <v>0</v>
      </c>
      <c r="I30" s="719">
        <v>0</v>
      </c>
      <c r="J30" s="719">
        <v>0</v>
      </c>
      <c r="K30" s="719">
        <v>0</v>
      </c>
    </row>
    <row r="31" spans="1:11" ht="15">
      <c r="A31" s="206">
        <v>20</v>
      </c>
      <c r="B31" s="212" t="s">
        <v>885</v>
      </c>
      <c r="C31" s="719">
        <v>1094</v>
      </c>
      <c r="D31" s="720">
        <v>54.7</v>
      </c>
      <c r="E31" s="719">
        <v>1094</v>
      </c>
      <c r="F31" s="720">
        <v>54.7</v>
      </c>
      <c r="G31" s="719">
        <v>0</v>
      </c>
      <c r="H31" s="719">
        <v>0</v>
      </c>
      <c r="I31" s="719">
        <v>0</v>
      </c>
      <c r="J31" s="719">
        <v>0</v>
      </c>
      <c r="K31" s="719">
        <v>0</v>
      </c>
    </row>
    <row r="32" spans="1:11" ht="15">
      <c r="A32" s="207">
        <v>21</v>
      </c>
      <c r="B32" s="211" t="s">
        <v>886</v>
      </c>
      <c r="C32" s="719">
        <v>1212</v>
      </c>
      <c r="D32" s="720">
        <v>60.6</v>
      </c>
      <c r="E32" s="719">
        <v>1212</v>
      </c>
      <c r="F32" s="720">
        <v>60.6</v>
      </c>
      <c r="G32" s="719">
        <v>0</v>
      </c>
      <c r="H32" s="719">
        <v>0</v>
      </c>
      <c r="I32" s="719">
        <v>0</v>
      </c>
      <c r="J32" s="719">
        <v>0</v>
      </c>
      <c r="K32" s="719">
        <v>0</v>
      </c>
    </row>
    <row r="33" spans="1:11" ht="15">
      <c r="A33" s="207">
        <v>22</v>
      </c>
      <c r="B33" s="211" t="s">
        <v>887</v>
      </c>
      <c r="C33" s="719">
        <v>1525</v>
      </c>
      <c r="D33" s="720">
        <v>76.25</v>
      </c>
      <c r="E33" s="719">
        <v>1525</v>
      </c>
      <c r="F33" s="720">
        <v>76.25</v>
      </c>
      <c r="G33" s="719">
        <v>0</v>
      </c>
      <c r="H33" s="719">
        <v>0</v>
      </c>
      <c r="I33" s="719">
        <v>0</v>
      </c>
      <c r="J33" s="719">
        <v>0</v>
      </c>
      <c r="K33" s="719">
        <v>0</v>
      </c>
    </row>
    <row r="34" spans="1:11" ht="15">
      <c r="A34" s="207">
        <v>23</v>
      </c>
      <c r="B34" s="211" t="s">
        <v>888</v>
      </c>
      <c r="C34" s="719">
        <v>1764</v>
      </c>
      <c r="D34" s="720">
        <v>88.2</v>
      </c>
      <c r="E34" s="719">
        <v>1764</v>
      </c>
      <c r="F34" s="720">
        <v>88.2</v>
      </c>
      <c r="G34" s="719">
        <v>0</v>
      </c>
      <c r="H34" s="719">
        <v>0</v>
      </c>
      <c r="I34" s="719">
        <v>0</v>
      </c>
      <c r="J34" s="719">
        <v>0</v>
      </c>
      <c r="K34" s="719">
        <v>0</v>
      </c>
    </row>
    <row r="35" spans="1:11" ht="15">
      <c r="A35" s="207">
        <v>24</v>
      </c>
      <c r="B35" s="211" t="s">
        <v>889</v>
      </c>
      <c r="C35" s="719">
        <v>1160</v>
      </c>
      <c r="D35" s="720">
        <v>58</v>
      </c>
      <c r="E35" s="719">
        <v>1160</v>
      </c>
      <c r="F35" s="720">
        <v>58</v>
      </c>
      <c r="G35" s="719">
        <v>0</v>
      </c>
      <c r="H35" s="719">
        <v>0</v>
      </c>
      <c r="I35" s="719">
        <v>0</v>
      </c>
      <c r="J35" s="719">
        <v>0</v>
      </c>
      <c r="K35" s="719">
        <v>0</v>
      </c>
    </row>
    <row r="36" spans="1:11" ht="15">
      <c r="A36" s="207">
        <v>25</v>
      </c>
      <c r="B36" s="211" t="s">
        <v>890</v>
      </c>
      <c r="C36" s="719">
        <v>1632</v>
      </c>
      <c r="D36" s="720">
        <v>81.6</v>
      </c>
      <c r="E36" s="719">
        <v>1632</v>
      </c>
      <c r="F36" s="720">
        <v>81.6</v>
      </c>
      <c r="G36" s="719">
        <v>0</v>
      </c>
      <c r="H36" s="719">
        <v>0</v>
      </c>
      <c r="I36" s="719">
        <v>0</v>
      </c>
      <c r="J36" s="719">
        <v>0</v>
      </c>
      <c r="K36" s="719">
        <v>0</v>
      </c>
    </row>
    <row r="37" spans="1:11" ht="15">
      <c r="A37" s="207">
        <v>26</v>
      </c>
      <c r="B37" s="211" t="s">
        <v>891</v>
      </c>
      <c r="C37" s="719">
        <v>2314</v>
      </c>
      <c r="D37" s="720">
        <v>115.7</v>
      </c>
      <c r="E37" s="719">
        <v>2314</v>
      </c>
      <c r="F37" s="720">
        <v>115.7</v>
      </c>
      <c r="G37" s="719">
        <v>0</v>
      </c>
      <c r="H37" s="719">
        <v>0</v>
      </c>
      <c r="I37" s="719">
        <v>0</v>
      </c>
      <c r="J37" s="719">
        <v>0</v>
      </c>
      <c r="K37" s="719">
        <v>0</v>
      </c>
    </row>
    <row r="38" spans="1:11" ht="15">
      <c r="A38" s="207">
        <v>27</v>
      </c>
      <c r="B38" s="211" t="s">
        <v>892</v>
      </c>
      <c r="C38" s="719">
        <v>2006</v>
      </c>
      <c r="D38" s="720">
        <v>100.30000000000001</v>
      </c>
      <c r="E38" s="719">
        <v>2006</v>
      </c>
      <c r="F38" s="720">
        <v>100.30000000000001</v>
      </c>
      <c r="G38" s="719">
        <v>0</v>
      </c>
      <c r="H38" s="719">
        <v>0</v>
      </c>
      <c r="I38" s="719">
        <v>0</v>
      </c>
      <c r="J38" s="719">
        <v>0</v>
      </c>
      <c r="K38" s="719">
        <v>0</v>
      </c>
    </row>
    <row r="39" spans="1:11" ht="15">
      <c r="A39" s="207">
        <v>28</v>
      </c>
      <c r="B39" s="211" t="s">
        <v>893</v>
      </c>
      <c r="C39" s="719">
        <v>2511</v>
      </c>
      <c r="D39" s="720">
        <v>125.55000000000001</v>
      </c>
      <c r="E39" s="719">
        <v>2511</v>
      </c>
      <c r="F39" s="720">
        <v>125.55000000000001</v>
      </c>
      <c r="G39" s="719">
        <v>0</v>
      </c>
      <c r="H39" s="719">
        <v>0</v>
      </c>
      <c r="I39" s="719">
        <v>0</v>
      </c>
      <c r="J39" s="719">
        <v>0</v>
      </c>
      <c r="K39" s="719">
        <v>0</v>
      </c>
    </row>
    <row r="40" spans="1:11" ht="15">
      <c r="A40" s="207">
        <v>29</v>
      </c>
      <c r="B40" s="211" t="s">
        <v>894</v>
      </c>
      <c r="C40" s="719">
        <v>2115</v>
      </c>
      <c r="D40" s="720">
        <v>105.75</v>
      </c>
      <c r="E40" s="719">
        <v>2115</v>
      </c>
      <c r="F40" s="720">
        <v>105.75</v>
      </c>
      <c r="G40" s="719">
        <v>0</v>
      </c>
      <c r="H40" s="719">
        <v>0</v>
      </c>
      <c r="I40" s="719">
        <v>0</v>
      </c>
      <c r="J40" s="719">
        <v>0</v>
      </c>
      <c r="K40" s="719">
        <v>0</v>
      </c>
    </row>
    <row r="41" spans="1:11" ht="15">
      <c r="A41" s="207">
        <v>30</v>
      </c>
      <c r="B41" s="211" t="s">
        <v>895</v>
      </c>
      <c r="C41" s="719">
        <v>2241</v>
      </c>
      <c r="D41" s="720">
        <v>112.05000000000001</v>
      </c>
      <c r="E41" s="719">
        <v>2241</v>
      </c>
      <c r="F41" s="720">
        <v>112.05000000000001</v>
      </c>
      <c r="G41" s="719">
        <v>0</v>
      </c>
      <c r="H41" s="719">
        <v>0</v>
      </c>
      <c r="I41" s="719">
        <v>0</v>
      </c>
      <c r="J41" s="719">
        <v>0</v>
      </c>
      <c r="K41" s="719">
        <v>0</v>
      </c>
    </row>
    <row r="42" spans="1:11" ht="15">
      <c r="A42" s="207">
        <v>31</v>
      </c>
      <c r="B42" s="211" t="s">
        <v>896</v>
      </c>
      <c r="C42" s="719">
        <v>3248</v>
      </c>
      <c r="D42" s="720">
        <v>162.4</v>
      </c>
      <c r="E42" s="719">
        <v>3248</v>
      </c>
      <c r="F42" s="720">
        <v>162.4</v>
      </c>
      <c r="G42" s="719">
        <v>0</v>
      </c>
      <c r="H42" s="719">
        <v>0</v>
      </c>
      <c r="I42" s="719">
        <v>0</v>
      </c>
      <c r="J42" s="719">
        <v>0</v>
      </c>
      <c r="K42" s="719">
        <v>0</v>
      </c>
    </row>
    <row r="43" spans="1:11" ht="15">
      <c r="A43" s="207">
        <v>32</v>
      </c>
      <c r="B43" s="211" t="s">
        <v>897</v>
      </c>
      <c r="C43" s="719">
        <v>1513</v>
      </c>
      <c r="D43" s="720">
        <v>75.65</v>
      </c>
      <c r="E43" s="719">
        <v>1513</v>
      </c>
      <c r="F43" s="720">
        <v>75.65</v>
      </c>
      <c r="G43" s="719">
        <v>0</v>
      </c>
      <c r="H43" s="719">
        <v>0</v>
      </c>
      <c r="I43" s="719">
        <v>0</v>
      </c>
      <c r="J43" s="719">
        <v>0</v>
      </c>
      <c r="K43" s="719">
        <v>0</v>
      </c>
    </row>
    <row r="44" spans="1:11" ht="15">
      <c r="A44" s="207">
        <v>33</v>
      </c>
      <c r="B44" s="211" t="s">
        <v>898</v>
      </c>
      <c r="C44" s="719">
        <v>1937</v>
      </c>
      <c r="D44" s="720">
        <v>96.85000000000001</v>
      </c>
      <c r="E44" s="719">
        <v>1937</v>
      </c>
      <c r="F44" s="720">
        <v>96.85000000000001</v>
      </c>
      <c r="G44" s="719">
        <v>0</v>
      </c>
      <c r="H44" s="719">
        <v>0</v>
      </c>
      <c r="I44" s="719">
        <v>0</v>
      </c>
      <c r="J44" s="719">
        <v>0</v>
      </c>
      <c r="K44" s="719">
        <v>0</v>
      </c>
    </row>
    <row r="45" spans="1:11" ht="15">
      <c r="A45" s="207">
        <v>34</v>
      </c>
      <c r="B45" s="211" t="s">
        <v>899</v>
      </c>
      <c r="C45" s="719">
        <v>1070</v>
      </c>
      <c r="D45" s="720">
        <v>53.5</v>
      </c>
      <c r="E45" s="719">
        <v>1070</v>
      </c>
      <c r="F45" s="720">
        <v>53.5</v>
      </c>
      <c r="G45" s="719">
        <v>0</v>
      </c>
      <c r="H45" s="719">
        <v>0</v>
      </c>
      <c r="I45" s="719">
        <v>0</v>
      </c>
      <c r="J45" s="719">
        <v>0</v>
      </c>
      <c r="K45" s="719">
        <v>0</v>
      </c>
    </row>
    <row r="46" spans="1:11" ht="15">
      <c r="A46" s="1158" t="s">
        <v>900</v>
      </c>
      <c r="B46" s="1158"/>
      <c r="C46" s="721">
        <v>62058</v>
      </c>
      <c r="D46" s="722">
        <v>3102.9000000000005</v>
      </c>
      <c r="E46" s="721">
        <v>62058</v>
      </c>
      <c r="F46" s="722">
        <v>3102.9000000000005</v>
      </c>
      <c r="G46" s="721">
        <v>0</v>
      </c>
      <c r="H46" s="721">
        <v>0</v>
      </c>
      <c r="I46" s="721">
        <v>0</v>
      </c>
      <c r="J46" s="721">
        <v>0</v>
      </c>
      <c r="K46" s="721">
        <v>0</v>
      </c>
    </row>
    <row r="47" s="10" customFormat="1" ht="12.75"/>
    <row r="48" s="10" customFormat="1" ht="12.75">
      <c r="A48" s="8" t="s">
        <v>41</v>
      </c>
    </row>
    <row r="49" spans="1:6" ht="15.75" customHeight="1">
      <c r="A49" s="1218" t="s">
        <v>1080</v>
      </c>
      <c r="B49" s="1218"/>
      <c r="C49" s="1218"/>
      <c r="D49" s="1218"/>
      <c r="E49" s="1218"/>
      <c r="F49" s="1218"/>
    </row>
    <row r="50" spans="2:16" s="13" customFormat="1" ht="13.5" customHeight="1">
      <c r="B50" s="60"/>
      <c r="C50" s="60"/>
      <c r="D50" s="60"/>
      <c r="E50" s="60"/>
      <c r="F50" s="60"/>
      <c r="G50" s="60"/>
      <c r="H50" s="60"/>
      <c r="I50" s="1004" t="s">
        <v>12</v>
      </c>
      <c r="J50" s="1004"/>
      <c r="K50" s="60"/>
      <c r="L50" s="60"/>
      <c r="M50" s="60"/>
      <c r="N50" s="60"/>
      <c r="O50" s="60"/>
      <c r="P50" s="60"/>
    </row>
    <row r="51" spans="1:16" s="13" customFormat="1" ht="12.75" customHeight="1">
      <c r="A51" s="1209" t="s">
        <v>13</v>
      </c>
      <c r="B51" s="1209"/>
      <c r="C51" s="1209"/>
      <c r="D51" s="1209"/>
      <c r="E51" s="1209"/>
      <c r="F51" s="1209"/>
      <c r="G51" s="1209"/>
      <c r="H51" s="1209"/>
      <c r="I51" s="1209"/>
      <c r="J51" s="1209"/>
      <c r="K51" s="60"/>
      <c r="L51" s="60"/>
      <c r="M51" s="60"/>
      <c r="N51" s="60"/>
      <c r="O51" s="60"/>
      <c r="P51" s="60"/>
    </row>
    <row r="52" spans="1:16" s="13" customFormat="1" ht="12.75" customHeight="1">
      <c r="A52" s="1209" t="s">
        <v>19</v>
      </c>
      <c r="B52" s="1209"/>
      <c r="C52" s="1209"/>
      <c r="D52" s="1209"/>
      <c r="E52" s="1209"/>
      <c r="F52" s="1209"/>
      <c r="G52" s="1209"/>
      <c r="H52" s="1209"/>
      <c r="I52" s="1209"/>
      <c r="J52" s="1209"/>
      <c r="K52" s="60"/>
      <c r="L52" s="60"/>
      <c r="M52" s="60"/>
      <c r="N52" s="60"/>
      <c r="O52" s="60"/>
      <c r="P52" s="60"/>
    </row>
    <row r="53" spans="1:9" s="13" customFormat="1" ht="12.75">
      <c r="A53" s="12" t="s">
        <v>1121</v>
      </c>
      <c r="B53" s="12"/>
      <c r="C53" s="12"/>
      <c r="D53" s="12"/>
      <c r="E53" s="12"/>
      <c r="F53" s="12"/>
      <c r="H53" s="992" t="s">
        <v>22</v>
      </c>
      <c r="I53" s="992"/>
    </row>
    <row r="54" s="13" customFormat="1" ht="12.75">
      <c r="A54" s="12"/>
    </row>
    <row r="55" spans="1:10" ht="12.75">
      <c r="A55" s="1210"/>
      <c r="B55" s="1210"/>
      <c r="C55" s="1210"/>
      <c r="D55" s="1210"/>
      <c r="E55" s="1210"/>
      <c r="F55" s="1210"/>
      <c r="G55" s="1210"/>
      <c r="H55" s="1210"/>
      <c r="I55" s="1210"/>
      <c r="J55" s="1210"/>
    </row>
  </sheetData>
  <sheetProtection/>
  <mergeCells count="22">
    <mergeCell ref="A9:A10"/>
    <mergeCell ref="E9:F9"/>
    <mergeCell ref="K9:K10"/>
    <mergeCell ref="B9:B10"/>
    <mergeCell ref="A52:J52"/>
    <mergeCell ref="G9:H9"/>
    <mergeCell ref="A55:J55"/>
    <mergeCell ref="A51:J51"/>
    <mergeCell ref="H53:I53"/>
    <mergeCell ref="A46:B46"/>
    <mergeCell ref="A49:F49"/>
    <mergeCell ref="I50:J50"/>
    <mergeCell ref="C8:J8"/>
    <mergeCell ref="C9:D9"/>
    <mergeCell ref="J1:K1"/>
    <mergeCell ref="I9:J9"/>
    <mergeCell ref="D1:E1"/>
    <mergeCell ref="A2:J2"/>
    <mergeCell ref="A3:J3"/>
    <mergeCell ref="I7:K7"/>
    <mergeCell ref="A5:L5"/>
    <mergeCell ref="A7:B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0" r:id="rId1"/>
</worksheet>
</file>

<file path=xl/worksheets/sheet39.xml><?xml version="1.0" encoding="utf-8"?>
<worksheet xmlns="http://schemas.openxmlformats.org/spreadsheetml/2006/main" xmlns:r="http://schemas.openxmlformats.org/officeDocument/2006/relationships">
  <sheetPr>
    <pageSetUpPr fitToPage="1"/>
  </sheetPr>
  <dimension ref="A1:S53"/>
  <sheetViews>
    <sheetView view="pageBreakPreview" zoomScale="90" zoomScaleSheetLayoutView="90" zoomScalePageLayoutView="0" workbookViewId="0" topLeftCell="A1">
      <pane xSplit="2" ySplit="11" topLeftCell="C39" activePane="bottomRight" state="frozen"/>
      <selection pane="topLeft" activeCell="A1" sqref="A1"/>
      <selection pane="topRight" activeCell="C1" sqref="C1"/>
      <selection pane="bottomLeft" activeCell="A12" sqref="A12"/>
      <selection pane="bottomRight" activeCell="A53" sqref="A53"/>
    </sheetView>
  </sheetViews>
  <sheetFormatPr defaultColWidth="9.140625" defaultRowHeight="12.75"/>
  <cols>
    <col min="1" max="1" width="7.7109375" style="0" customWidth="1"/>
    <col min="2" max="2" width="19.00390625" style="0" customWidth="1"/>
    <col min="3" max="3" width="16.28125" style="0" customWidth="1"/>
    <col min="4" max="4" width="15.8515625" style="0" customWidth="1"/>
    <col min="5" max="5" width="9.28125" style="0" customWidth="1"/>
    <col min="6" max="6" width="13.57421875" style="0" customWidth="1"/>
    <col min="7" max="7" width="9.7109375" style="0" customWidth="1"/>
    <col min="8" max="8" width="10.421875" style="0" customWidth="1"/>
    <col min="9" max="9" width="15.28125" style="0" customWidth="1"/>
    <col min="10" max="10" width="19.28125" style="0" customWidth="1"/>
    <col min="11" max="11" width="15.00390625" style="0" customWidth="1"/>
  </cols>
  <sheetData>
    <row r="1" spans="4:11" ht="22.5" customHeight="1">
      <c r="D1" s="992"/>
      <c r="E1" s="992"/>
      <c r="H1" s="24"/>
      <c r="J1" s="1068" t="s">
        <v>495</v>
      </c>
      <c r="K1" s="1068"/>
    </row>
    <row r="2" spans="1:10" ht="15">
      <c r="A2" s="1078" t="s">
        <v>0</v>
      </c>
      <c r="B2" s="1078"/>
      <c r="C2" s="1078"/>
      <c r="D2" s="1078"/>
      <c r="E2" s="1078"/>
      <c r="F2" s="1078"/>
      <c r="G2" s="1078"/>
      <c r="H2" s="1078"/>
      <c r="I2" s="1078"/>
      <c r="J2" s="1078"/>
    </row>
    <row r="3" spans="1:10" ht="18">
      <c r="A3" s="1216" t="s">
        <v>656</v>
      </c>
      <c r="B3" s="1216"/>
      <c r="C3" s="1216"/>
      <c r="D3" s="1216"/>
      <c r="E3" s="1216"/>
      <c r="F3" s="1216"/>
      <c r="G3" s="1216"/>
      <c r="H3" s="1216"/>
      <c r="I3" s="1216"/>
      <c r="J3" s="1216"/>
    </row>
    <row r="4" ht="10.5" customHeight="1"/>
    <row r="5" spans="1:12" s="13" customFormat="1" ht="15.75" customHeight="1">
      <c r="A5" s="1219" t="s">
        <v>505</v>
      </c>
      <c r="B5" s="1219"/>
      <c r="C5" s="1219"/>
      <c r="D5" s="1219"/>
      <c r="E5" s="1219"/>
      <c r="F5" s="1219"/>
      <c r="G5" s="1219"/>
      <c r="H5" s="1219"/>
      <c r="I5" s="1219"/>
      <c r="J5" s="1219"/>
      <c r="K5" s="1219"/>
      <c r="L5" s="1219"/>
    </row>
    <row r="6" spans="1:10" s="13" customFormat="1" ht="15.75" customHeight="1">
      <c r="A6" s="27"/>
      <c r="B6" s="27"/>
      <c r="C6" s="27"/>
      <c r="D6" s="27"/>
      <c r="E6" s="27"/>
      <c r="F6" s="27"/>
      <c r="G6" s="27"/>
      <c r="H6" s="27"/>
      <c r="I6" s="27"/>
      <c r="J6" s="27"/>
    </row>
    <row r="7" spans="1:11" s="13" customFormat="1" ht="12.75">
      <c r="A7" s="963" t="s">
        <v>936</v>
      </c>
      <c r="B7" s="963"/>
      <c r="I7" s="1215" t="s">
        <v>830</v>
      </c>
      <c r="J7" s="1215"/>
      <c r="K7" s="1215"/>
    </row>
    <row r="8" spans="3:10" s="11" customFormat="1" ht="15.75" hidden="1">
      <c r="C8" s="1078" t="s">
        <v>15</v>
      </c>
      <c r="D8" s="1078"/>
      <c r="E8" s="1078"/>
      <c r="F8" s="1078"/>
      <c r="G8" s="1078"/>
      <c r="H8" s="1078"/>
      <c r="I8" s="1078"/>
      <c r="J8" s="1078"/>
    </row>
    <row r="9" spans="1:19" ht="31.5" customHeight="1">
      <c r="A9" s="1207" t="s">
        <v>24</v>
      </c>
      <c r="B9" s="1207" t="s">
        <v>37</v>
      </c>
      <c r="C9" s="1212" t="s">
        <v>766</v>
      </c>
      <c r="D9" s="1213"/>
      <c r="E9" s="1212" t="s">
        <v>494</v>
      </c>
      <c r="F9" s="1213"/>
      <c r="G9" s="1212" t="s">
        <v>39</v>
      </c>
      <c r="H9" s="1213"/>
      <c r="I9" s="1157" t="s">
        <v>106</v>
      </c>
      <c r="J9" s="1157"/>
      <c r="K9" s="1207" t="s">
        <v>532</v>
      </c>
      <c r="R9" s="7"/>
      <c r="S9" s="10"/>
    </row>
    <row r="10" spans="1:11" s="12" customFormat="1" ht="46.5" customHeight="1">
      <c r="A10" s="1208"/>
      <c r="B10" s="1208"/>
      <c r="C10" s="205" t="s">
        <v>40</v>
      </c>
      <c r="D10" s="205" t="s">
        <v>105</v>
      </c>
      <c r="E10" s="205" t="s">
        <v>40</v>
      </c>
      <c r="F10" s="205" t="s">
        <v>105</v>
      </c>
      <c r="G10" s="205" t="s">
        <v>40</v>
      </c>
      <c r="H10" s="205" t="s">
        <v>105</v>
      </c>
      <c r="I10" s="205" t="s">
        <v>138</v>
      </c>
      <c r="J10" s="205" t="s">
        <v>139</v>
      </c>
      <c r="K10" s="1208"/>
    </row>
    <row r="11" spans="1:11" ht="12.75">
      <c r="A11" s="185">
        <v>1</v>
      </c>
      <c r="B11" s="185">
        <v>2</v>
      </c>
      <c r="C11" s="185">
        <v>3</v>
      </c>
      <c r="D11" s="185">
        <v>4</v>
      </c>
      <c r="E11" s="185">
        <v>5</v>
      </c>
      <c r="F11" s="185">
        <v>6</v>
      </c>
      <c r="G11" s="185">
        <v>7</v>
      </c>
      <c r="H11" s="185">
        <v>8</v>
      </c>
      <c r="I11" s="185">
        <v>9</v>
      </c>
      <c r="J11" s="185">
        <v>10</v>
      </c>
      <c r="K11" s="185">
        <v>11</v>
      </c>
    </row>
    <row r="12" spans="1:11" ht="14.25">
      <c r="A12" s="205">
        <v>1</v>
      </c>
      <c r="B12" s="723" t="s">
        <v>866</v>
      </c>
      <c r="C12" s="724">
        <v>97</v>
      </c>
      <c r="D12" s="724">
        <v>4.8500000000000005</v>
      </c>
      <c r="E12" s="724">
        <v>56</v>
      </c>
      <c r="F12" s="724">
        <v>2.8000000000000003</v>
      </c>
      <c r="G12" s="724">
        <v>41</v>
      </c>
      <c r="H12" s="724">
        <v>2.0500000000000003</v>
      </c>
      <c r="I12" s="724">
        <v>0</v>
      </c>
      <c r="J12" s="724">
        <v>0</v>
      </c>
      <c r="K12" s="724"/>
    </row>
    <row r="13" spans="1:11" ht="14.25">
      <c r="A13" s="205">
        <v>2</v>
      </c>
      <c r="B13" s="723" t="s">
        <v>867</v>
      </c>
      <c r="C13" s="724">
        <v>135</v>
      </c>
      <c r="D13" s="724">
        <v>6.75</v>
      </c>
      <c r="E13" s="724">
        <v>79</v>
      </c>
      <c r="F13" s="724">
        <v>3.95</v>
      </c>
      <c r="G13" s="724">
        <v>56</v>
      </c>
      <c r="H13" s="724">
        <v>2.8000000000000003</v>
      </c>
      <c r="I13" s="724">
        <v>0</v>
      </c>
      <c r="J13" s="724">
        <v>0</v>
      </c>
      <c r="K13" s="724"/>
    </row>
    <row r="14" spans="1:11" ht="14.25">
      <c r="A14" s="205">
        <v>3</v>
      </c>
      <c r="B14" s="723" t="s">
        <v>868</v>
      </c>
      <c r="C14" s="724">
        <v>1500</v>
      </c>
      <c r="D14" s="724">
        <v>75</v>
      </c>
      <c r="E14" s="724">
        <v>1088</v>
      </c>
      <c r="F14" s="724">
        <v>54.400000000000006</v>
      </c>
      <c r="G14" s="724">
        <v>412</v>
      </c>
      <c r="H14" s="724">
        <v>20.6</v>
      </c>
      <c r="I14" s="724">
        <v>0</v>
      </c>
      <c r="J14" s="724">
        <v>0</v>
      </c>
      <c r="K14" s="724"/>
    </row>
    <row r="15" spans="1:11" ht="14.25">
      <c r="A15" s="205">
        <v>4</v>
      </c>
      <c r="B15" s="723" t="s">
        <v>869</v>
      </c>
      <c r="C15" s="724">
        <v>1339</v>
      </c>
      <c r="D15" s="724">
        <v>66.95</v>
      </c>
      <c r="E15" s="724">
        <v>927</v>
      </c>
      <c r="F15" s="724">
        <v>46.35</v>
      </c>
      <c r="G15" s="724">
        <v>412</v>
      </c>
      <c r="H15" s="724">
        <v>20.6</v>
      </c>
      <c r="I15" s="724">
        <v>0</v>
      </c>
      <c r="J15" s="724">
        <v>0</v>
      </c>
      <c r="K15" s="724"/>
    </row>
    <row r="16" spans="1:11" ht="14.25">
      <c r="A16" s="205">
        <v>5</v>
      </c>
      <c r="B16" s="723" t="s">
        <v>870</v>
      </c>
      <c r="C16" s="724">
        <v>1353</v>
      </c>
      <c r="D16" s="724">
        <v>67.65</v>
      </c>
      <c r="E16" s="724">
        <v>941</v>
      </c>
      <c r="F16" s="724">
        <v>47.050000000000004</v>
      </c>
      <c r="G16" s="724">
        <v>412</v>
      </c>
      <c r="H16" s="724">
        <v>20.6</v>
      </c>
      <c r="I16" s="724">
        <v>0</v>
      </c>
      <c r="J16" s="724">
        <v>0</v>
      </c>
      <c r="K16" s="724"/>
    </row>
    <row r="17" spans="1:11" ht="14.25">
      <c r="A17" s="205">
        <v>6</v>
      </c>
      <c r="B17" s="723" t="s">
        <v>871</v>
      </c>
      <c r="C17" s="724">
        <v>1041</v>
      </c>
      <c r="D17" s="724">
        <v>52.050000000000004</v>
      </c>
      <c r="E17" s="724">
        <v>709</v>
      </c>
      <c r="F17" s="724">
        <v>35.45</v>
      </c>
      <c r="G17" s="724">
        <v>332</v>
      </c>
      <c r="H17" s="724">
        <v>16.6</v>
      </c>
      <c r="I17" s="724">
        <v>0</v>
      </c>
      <c r="J17" s="724">
        <v>0</v>
      </c>
      <c r="K17" s="724"/>
    </row>
    <row r="18" spans="1:11" ht="14.25">
      <c r="A18" s="205">
        <v>7</v>
      </c>
      <c r="B18" s="723" t="s">
        <v>872</v>
      </c>
      <c r="C18" s="724">
        <v>1183</v>
      </c>
      <c r="D18" s="724">
        <v>59.150000000000006</v>
      </c>
      <c r="E18" s="724">
        <v>821</v>
      </c>
      <c r="F18" s="724">
        <v>41.050000000000004</v>
      </c>
      <c r="G18" s="724">
        <v>362</v>
      </c>
      <c r="H18" s="724">
        <v>18.1</v>
      </c>
      <c r="I18" s="724">
        <v>0</v>
      </c>
      <c r="J18" s="724">
        <v>0</v>
      </c>
      <c r="K18" s="724"/>
    </row>
    <row r="19" spans="1:11" ht="14.25">
      <c r="A19" s="205">
        <v>8</v>
      </c>
      <c r="B19" s="723" t="s">
        <v>873</v>
      </c>
      <c r="C19" s="724">
        <v>1640</v>
      </c>
      <c r="D19" s="724">
        <v>82</v>
      </c>
      <c r="E19" s="724">
        <v>1228</v>
      </c>
      <c r="F19" s="724">
        <v>61.400000000000006</v>
      </c>
      <c r="G19" s="724">
        <v>412</v>
      </c>
      <c r="H19" s="724">
        <v>20.6</v>
      </c>
      <c r="I19" s="724">
        <v>0</v>
      </c>
      <c r="J19" s="724">
        <v>0</v>
      </c>
      <c r="K19" s="724"/>
    </row>
    <row r="20" spans="1:11" ht="14.25">
      <c r="A20" s="205">
        <v>9</v>
      </c>
      <c r="B20" s="723" t="s">
        <v>874</v>
      </c>
      <c r="C20" s="724">
        <v>1634</v>
      </c>
      <c r="D20" s="724">
        <v>81.7</v>
      </c>
      <c r="E20" s="724">
        <v>1222</v>
      </c>
      <c r="F20" s="724">
        <v>61.1</v>
      </c>
      <c r="G20" s="724">
        <v>412</v>
      </c>
      <c r="H20" s="724">
        <v>20.6</v>
      </c>
      <c r="I20" s="724">
        <v>0</v>
      </c>
      <c r="J20" s="724">
        <v>0</v>
      </c>
      <c r="K20" s="724"/>
    </row>
    <row r="21" spans="1:11" ht="14.25">
      <c r="A21" s="205">
        <v>10</v>
      </c>
      <c r="B21" s="723" t="s">
        <v>875</v>
      </c>
      <c r="C21" s="724">
        <v>1388</v>
      </c>
      <c r="D21" s="724">
        <v>69.4</v>
      </c>
      <c r="E21" s="724">
        <v>1161</v>
      </c>
      <c r="F21" s="724">
        <v>58.050000000000004</v>
      </c>
      <c r="G21" s="724">
        <v>227</v>
      </c>
      <c r="H21" s="724">
        <v>11.350000000000001</v>
      </c>
      <c r="I21" s="724">
        <v>0</v>
      </c>
      <c r="J21" s="724">
        <v>0</v>
      </c>
      <c r="K21" s="724"/>
    </row>
    <row r="22" spans="1:11" ht="14.25">
      <c r="A22" s="205">
        <v>11</v>
      </c>
      <c r="B22" s="723" t="s">
        <v>876</v>
      </c>
      <c r="C22" s="724">
        <v>1099</v>
      </c>
      <c r="D22" s="724">
        <v>54.95</v>
      </c>
      <c r="E22" s="724">
        <v>914</v>
      </c>
      <c r="F22" s="724">
        <v>45.7</v>
      </c>
      <c r="G22" s="724">
        <v>185</v>
      </c>
      <c r="H22" s="724">
        <v>9.25</v>
      </c>
      <c r="I22" s="724">
        <v>0</v>
      </c>
      <c r="J22" s="724">
        <v>0</v>
      </c>
      <c r="K22" s="724"/>
    </row>
    <row r="23" spans="1:11" ht="14.25">
      <c r="A23" s="205">
        <v>12</v>
      </c>
      <c r="B23" s="723" t="s">
        <v>877</v>
      </c>
      <c r="C23" s="724">
        <v>1729</v>
      </c>
      <c r="D23" s="724">
        <v>86.45</v>
      </c>
      <c r="E23" s="724">
        <v>1317</v>
      </c>
      <c r="F23" s="724">
        <v>65.85000000000001</v>
      </c>
      <c r="G23" s="724">
        <v>412</v>
      </c>
      <c r="H23" s="724">
        <v>20.6</v>
      </c>
      <c r="I23" s="724">
        <v>0</v>
      </c>
      <c r="J23" s="724">
        <v>0</v>
      </c>
      <c r="K23" s="724"/>
    </row>
    <row r="24" spans="1:11" ht="14.25">
      <c r="A24" s="205">
        <v>13</v>
      </c>
      <c r="B24" s="723" t="s">
        <v>878</v>
      </c>
      <c r="C24" s="724">
        <v>1984</v>
      </c>
      <c r="D24" s="724">
        <v>99.2</v>
      </c>
      <c r="E24" s="724">
        <v>1522</v>
      </c>
      <c r="F24" s="724">
        <v>76.10000000000001</v>
      </c>
      <c r="G24" s="724">
        <v>462</v>
      </c>
      <c r="H24" s="724">
        <v>23.1</v>
      </c>
      <c r="I24" s="724">
        <v>0</v>
      </c>
      <c r="J24" s="724">
        <v>0</v>
      </c>
      <c r="K24" s="724"/>
    </row>
    <row r="25" spans="1:11" ht="14.25">
      <c r="A25" s="205">
        <v>14</v>
      </c>
      <c r="B25" s="723" t="s">
        <v>879</v>
      </c>
      <c r="C25" s="724">
        <v>1067</v>
      </c>
      <c r="D25" s="724">
        <v>53.35</v>
      </c>
      <c r="E25" s="724">
        <v>755</v>
      </c>
      <c r="F25" s="724">
        <v>37.75</v>
      </c>
      <c r="G25" s="724">
        <v>312</v>
      </c>
      <c r="H25" s="724">
        <v>15.600000000000001</v>
      </c>
      <c r="I25" s="724">
        <v>0</v>
      </c>
      <c r="J25" s="724">
        <v>0</v>
      </c>
      <c r="K25" s="724"/>
    </row>
    <row r="26" spans="1:11" s="10" customFormat="1" ht="14.25">
      <c r="A26" s="205">
        <v>15</v>
      </c>
      <c r="B26" s="723" t="s">
        <v>880</v>
      </c>
      <c r="C26" s="724">
        <v>603</v>
      </c>
      <c r="D26" s="724">
        <v>30.150000000000002</v>
      </c>
      <c r="E26" s="724">
        <v>411</v>
      </c>
      <c r="F26" s="724">
        <v>20.55</v>
      </c>
      <c r="G26" s="724">
        <v>192</v>
      </c>
      <c r="H26" s="724">
        <v>9.600000000000001</v>
      </c>
      <c r="I26" s="724">
        <v>0</v>
      </c>
      <c r="J26" s="724">
        <v>0</v>
      </c>
      <c r="K26" s="724"/>
    </row>
    <row r="27" spans="1:11" s="10" customFormat="1" ht="14.25">
      <c r="A27" s="205">
        <v>16</v>
      </c>
      <c r="B27" s="723" t="s">
        <v>881</v>
      </c>
      <c r="C27" s="724">
        <v>2134</v>
      </c>
      <c r="D27" s="724">
        <v>106.7</v>
      </c>
      <c r="E27" s="724">
        <v>1622</v>
      </c>
      <c r="F27" s="724">
        <v>81.10000000000001</v>
      </c>
      <c r="G27" s="724">
        <v>512</v>
      </c>
      <c r="H27" s="724">
        <v>25.6</v>
      </c>
      <c r="I27" s="724">
        <v>0</v>
      </c>
      <c r="J27" s="724">
        <v>0</v>
      </c>
      <c r="K27" s="724"/>
    </row>
    <row r="28" spans="1:11" s="10" customFormat="1" ht="14.25">
      <c r="A28" s="205">
        <v>17</v>
      </c>
      <c r="B28" s="723" t="s">
        <v>882</v>
      </c>
      <c r="C28" s="724">
        <v>1620</v>
      </c>
      <c r="D28" s="724">
        <v>81</v>
      </c>
      <c r="E28" s="724">
        <v>1211</v>
      </c>
      <c r="F28" s="724">
        <v>60.550000000000004</v>
      </c>
      <c r="G28" s="724">
        <v>409</v>
      </c>
      <c r="H28" s="724">
        <v>20.450000000000003</v>
      </c>
      <c r="I28" s="724">
        <v>0</v>
      </c>
      <c r="J28" s="724">
        <v>0</v>
      </c>
      <c r="K28" s="724"/>
    </row>
    <row r="29" spans="1:11" s="10" customFormat="1" ht="14.25">
      <c r="A29" s="205">
        <v>18</v>
      </c>
      <c r="B29" s="723" t="s">
        <v>883</v>
      </c>
      <c r="C29" s="724">
        <v>1145</v>
      </c>
      <c r="D29" s="724">
        <v>57.25</v>
      </c>
      <c r="E29" s="724">
        <v>733</v>
      </c>
      <c r="F29" s="724">
        <v>36.65</v>
      </c>
      <c r="G29" s="724">
        <v>412</v>
      </c>
      <c r="H29" s="724">
        <v>20.6</v>
      </c>
      <c r="I29" s="724">
        <v>0</v>
      </c>
      <c r="J29" s="724">
        <v>0</v>
      </c>
      <c r="K29" s="724"/>
    </row>
    <row r="30" spans="1:11" s="10" customFormat="1" ht="14.25">
      <c r="A30" s="205">
        <v>19</v>
      </c>
      <c r="B30" s="723" t="s">
        <v>884</v>
      </c>
      <c r="C30" s="724">
        <v>867</v>
      </c>
      <c r="D30" s="724">
        <v>43.35</v>
      </c>
      <c r="E30" s="724">
        <v>605</v>
      </c>
      <c r="F30" s="724">
        <v>30.25</v>
      </c>
      <c r="G30" s="724">
        <v>262</v>
      </c>
      <c r="H30" s="724">
        <v>13.100000000000001</v>
      </c>
      <c r="I30" s="724">
        <v>0</v>
      </c>
      <c r="J30" s="724">
        <v>0</v>
      </c>
      <c r="K30" s="724"/>
    </row>
    <row r="31" spans="1:11" ht="15.75" customHeight="1">
      <c r="A31" s="205">
        <v>20</v>
      </c>
      <c r="B31" s="723" t="s">
        <v>885</v>
      </c>
      <c r="C31" s="724">
        <v>0</v>
      </c>
      <c r="D31" s="724">
        <v>0</v>
      </c>
      <c r="E31" s="724">
        <v>0</v>
      </c>
      <c r="F31" s="724">
        <v>0</v>
      </c>
      <c r="G31" s="724"/>
      <c r="H31" s="724">
        <v>0</v>
      </c>
      <c r="I31" s="724">
        <v>0</v>
      </c>
      <c r="J31" s="724">
        <v>0</v>
      </c>
      <c r="K31" s="724"/>
    </row>
    <row r="32" spans="1:16" s="13" customFormat="1" ht="13.5" customHeight="1">
      <c r="A32" s="205">
        <v>21</v>
      </c>
      <c r="B32" s="723" t="s">
        <v>886</v>
      </c>
      <c r="C32" s="724">
        <v>612</v>
      </c>
      <c r="D32" s="724">
        <v>30.6</v>
      </c>
      <c r="E32" s="724">
        <v>401</v>
      </c>
      <c r="F32" s="724">
        <v>20.05</v>
      </c>
      <c r="G32" s="724">
        <v>211</v>
      </c>
      <c r="H32" s="724">
        <v>10.55</v>
      </c>
      <c r="I32" s="724">
        <v>0</v>
      </c>
      <c r="J32" s="724">
        <v>0</v>
      </c>
      <c r="K32" s="724"/>
      <c r="L32" s="60"/>
      <c r="M32" s="60"/>
      <c r="N32" s="60"/>
      <c r="O32" s="60"/>
      <c r="P32" s="60"/>
    </row>
    <row r="33" spans="1:16" s="13" customFormat="1" ht="12.75" customHeight="1">
      <c r="A33" s="205">
        <v>22</v>
      </c>
      <c r="B33" s="723" t="s">
        <v>887</v>
      </c>
      <c r="C33" s="724">
        <v>1089</v>
      </c>
      <c r="D33" s="724">
        <v>54.45</v>
      </c>
      <c r="E33" s="724">
        <v>838</v>
      </c>
      <c r="F33" s="724">
        <v>41.900000000000006</v>
      </c>
      <c r="G33" s="724">
        <v>251</v>
      </c>
      <c r="H33" s="724">
        <v>12.55</v>
      </c>
      <c r="I33" s="724">
        <v>0</v>
      </c>
      <c r="J33" s="724">
        <v>0</v>
      </c>
      <c r="K33" s="724"/>
      <c r="L33" s="60"/>
      <c r="M33" s="60"/>
      <c r="N33" s="60"/>
      <c r="O33" s="60"/>
      <c r="P33" s="60"/>
    </row>
    <row r="34" spans="1:16" s="13" customFormat="1" ht="12.75" customHeight="1">
      <c r="A34" s="205">
        <v>23</v>
      </c>
      <c r="B34" s="723" t="s">
        <v>888</v>
      </c>
      <c r="C34" s="724">
        <v>1659</v>
      </c>
      <c r="D34" s="724">
        <v>82.95</v>
      </c>
      <c r="E34" s="724">
        <v>1247</v>
      </c>
      <c r="F34" s="724">
        <v>62.35</v>
      </c>
      <c r="G34" s="724">
        <v>412</v>
      </c>
      <c r="H34" s="724">
        <v>20.6</v>
      </c>
      <c r="I34" s="724">
        <v>0</v>
      </c>
      <c r="J34" s="724">
        <v>0</v>
      </c>
      <c r="K34" s="724"/>
      <c r="L34" s="60"/>
      <c r="M34" s="60"/>
      <c r="N34" s="60"/>
      <c r="O34" s="60"/>
      <c r="P34" s="60"/>
    </row>
    <row r="35" spans="1:11" s="13" customFormat="1" ht="14.25">
      <c r="A35" s="205">
        <v>24</v>
      </c>
      <c r="B35" s="723" t="s">
        <v>889</v>
      </c>
      <c r="C35" s="724">
        <v>998</v>
      </c>
      <c r="D35" s="724">
        <v>49.900000000000006</v>
      </c>
      <c r="E35" s="724">
        <v>712</v>
      </c>
      <c r="F35" s="724">
        <v>35.6</v>
      </c>
      <c r="G35" s="724">
        <v>286</v>
      </c>
      <c r="H35" s="724">
        <v>14.3</v>
      </c>
      <c r="I35" s="724">
        <v>0</v>
      </c>
      <c r="J35" s="724">
        <v>0</v>
      </c>
      <c r="K35" s="724"/>
    </row>
    <row r="36" spans="1:11" s="13" customFormat="1" ht="14.25">
      <c r="A36" s="205">
        <v>25</v>
      </c>
      <c r="B36" s="723" t="s">
        <v>890</v>
      </c>
      <c r="C36" s="724">
        <v>1176</v>
      </c>
      <c r="D36" s="724">
        <v>58.800000000000004</v>
      </c>
      <c r="E36" s="724">
        <v>961</v>
      </c>
      <c r="F36" s="724">
        <v>48.05</v>
      </c>
      <c r="G36" s="724">
        <v>215</v>
      </c>
      <c r="H36" s="724">
        <v>10.75</v>
      </c>
      <c r="I36" s="724">
        <v>0</v>
      </c>
      <c r="J36" s="724">
        <v>0</v>
      </c>
      <c r="K36" s="724"/>
    </row>
    <row r="37" spans="1:11" ht="14.25">
      <c r="A37" s="205">
        <v>26</v>
      </c>
      <c r="B37" s="723" t="s">
        <v>891</v>
      </c>
      <c r="C37" s="724">
        <v>1457</v>
      </c>
      <c r="D37" s="724">
        <v>72.85000000000001</v>
      </c>
      <c r="E37" s="724">
        <v>1210</v>
      </c>
      <c r="F37" s="724">
        <v>60.50000000000001</v>
      </c>
      <c r="G37" s="724">
        <v>247</v>
      </c>
      <c r="H37" s="724">
        <v>12.350000000000001</v>
      </c>
      <c r="I37" s="724">
        <v>0</v>
      </c>
      <c r="J37" s="724">
        <v>0</v>
      </c>
      <c r="K37" s="724"/>
    </row>
    <row r="38" spans="1:11" ht="14.25">
      <c r="A38" s="205">
        <v>27</v>
      </c>
      <c r="B38" s="723" t="s">
        <v>892</v>
      </c>
      <c r="C38" s="724">
        <v>1903</v>
      </c>
      <c r="D38" s="724">
        <v>95.15</v>
      </c>
      <c r="E38" s="724">
        <v>1441</v>
      </c>
      <c r="F38" s="724">
        <v>72.05</v>
      </c>
      <c r="G38" s="724">
        <v>462</v>
      </c>
      <c r="H38" s="724">
        <v>23.1</v>
      </c>
      <c r="I38" s="724">
        <v>0</v>
      </c>
      <c r="J38" s="724">
        <v>0</v>
      </c>
      <c r="K38" s="724"/>
    </row>
    <row r="39" spans="1:11" ht="14.25">
      <c r="A39" s="205">
        <v>28</v>
      </c>
      <c r="B39" s="723" t="s">
        <v>893</v>
      </c>
      <c r="C39" s="724">
        <v>2109</v>
      </c>
      <c r="D39" s="724">
        <v>105.45</v>
      </c>
      <c r="E39" s="724">
        <v>1667</v>
      </c>
      <c r="F39" s="724">
        <v>83.35000000000001</v>
      </c>
      <c r="G39" s="724">
        <v>442</v>
      </c>
      <c r="H39" s="724">
        <v>22.1</v>
      </c>
      <c r="I39" s="724">
        <v>0</v>
      </c>
      <c r="J39" s="724">
        <v>0</v>
      </c>
      <c r="K39" s="724"/>
    </row>
    <row r="40" spans="1:11" ht="14.25">
      <c r="A40" s="205">
        <v>29</v>
      </c>
      <c r="B40" s="723" t="s">
        <v>894</v>
      </c>
      <c r="C40" s="724">
        <v>1508</v>
      </c>
      <c r="D40" s="724">
        <v>75.4</v>
      </c>
      <c r="E40" s="724">
        <v>1046</v>
      </c>
      <c r="F40" s="724">
        <v>52.300000000000004</v>
      </c>
      <c r="G40" s="724">
        <v>462</v>
      </c>
      <c r="H40" s="724">
        <v>23.1</v>
      </c>
      <c r="I40" s="724">
        <v>0</v>
      </c>
      <c r="J40" s="724">
        <v>0</v>
      </c>
      <c r="K40" s="724"/>
    </row>
    <row r="41" spans="1:11" ht="14.25">
      <c r="A41" s="205">
        <v>30</v>
      </c>
      <c r="B41" s="723" t="s">
        <v>895</v>
      </c>
      <c r="C41" s="724">
        <v>1272</v>
      </c>
      <c r="D41" s="724">
        <v>63.6</v>
      </c>
      <c r="E41" s="724">
        <v>810</v>
      </c>
      <c r="F41" s="724">
        <v>40.5</v>
      </c>
      <c r="G41" s="724">
        <v>462</v>
      </c>
      <c r="H41" s="724">
        <v>23.1</v>
      </c>
      <c r="I41" s="724">
        <v>0</v>
      </c>
      <c r="J41" s="724">
        <v>0</v>
      </c>
      <c r="K41" s="724"/>
    </row>
    <row r="42" spans="1:11" ht="14.25">
      <c r="A42" s="205">
        <v>31</v>
      </c>
      <c r="B42" s="723" t="s">
        <v>896</v>
      </c>
      <c r="C42" s="724">
        <v>1548</v>
      </c>
      <c r="D42" s="724">
        <v>77.4</v>
      </c>
      <c r="E42" s="724">
        <v>1111</v>
      </c>
      <c r="F42" s="724">
        <v>55.550000000000004</v>
      </c>
      <c r="G42" s="724">
        <v>437</v>
      </c>
      <c r="H42" s="724">
        <v>21.85</v>
      </c>
      <c r="I42" s="724">
        <v>0</v>
      </c>
      <c r="J42" s="724">
        <v>0</v>
      </c>
      <c r="K42" s="724"/>
    </row>
    <row r="43" spans="1:11" ht="14.25">
      <c r="A43" s="205">
        <v>32</v>
      </c>
      <c r="B43" s="723" t="s">
        <v>897</v>
      </c>
      <c r="C43" s="724">
        <v>1104</v>
      </c>
      <c r="D43" s="724">
        <v>55.2</v>
      </c>
      <c r="E43" s="724">
        <v>717</v>
      </c>
      <c r="F43" s="724">
        <v>35.85</v>
      </c>
      <c r="G43" s="724">
        <v>387</v>
      </c>
      <c r="H43" s="724">
        <v>19.35</v>
      </c>
      <c r="I43" s="724">
        <v>0</v>
      </c>
      <c r="J43" s="724">
        <v>0</v>
      </c>
      <c r="K43" s="724"/>
    </row>
    <row r="44" spans="1:11" ht="14.25">
      <c r="A44" s="205">
        <v>33</v>
      </c>
      <c r="B44" s="723" t="s">
        <v>898</v>
      </c>
      <c r="C44" s="724">
        <v>1638</v>
      </c>
      <c r="D44" s="724">
        <v>81.9</v>
      </c>
      <c r="E44" s="724">
        <v>1151</v>
      </c>
      <c r="F44" s="724">
        <v>57.550000000000004</v>
      </c>
      <c r="G44" s="724">
        <v>487</v>
      </c>
      <c r="H44" s="724">
        <v>24.35</v>
      </c>
      <c r="I44" s="724">
        <v>0</v>
      </c>
      <c r="J44" s="724">
        <v>0</v>
      </c>
      <c r="K44" s="724"/>
    </row>
    <row r="45" spans="1:11" ht="14.25">
      <c r="A45" s="205">
        <v>34</v>
      </c>
      <c r="B45" s="723" t="s">
        <v>899</v>
      </c>
      <c r="C45" s="724">
        <v>957</v>
      </c>
      <c r="D45" s="724">
        <v>47.85</v>
      </c>
      <c r="E45" s="724">
        <v>957</v>
      </c>
      <c r="F45" s="724">
        <v>47.85</v>
      </c>
      <c r="G45" s="724">
        <v>0</v>
      </c>
      <c r="H45" s="724">
        <v>0</v>
      </c>
      <c r="I45" s="724">
        <v>0</v>
      </c>
      <c r="J45" s="724">
        <v>0</v>
      </c>
      <c r="K45" s="724"/>
    </row>
    <row r="46" spans="1:11" ht="15">
      <c r="A46" s="3" t="s">
        <v>18</v>
      </c>
      <c r="B46" s="15"/>
      <c r="C46" s="725">
        <v>42588</v>
      </c>
      <c r="D46" s="725">
        <v>2129.4</v>
      </c>
      <c r="E46" s="725">
        <v>31591</v>
      </c>
      <c r="F46" s="725">
        <v>1579.5499999999995</v>
      </c>
      <c r="G46" s="726">
        <v>10997</v>
      </c>
      <c r="H46" s="726">
        <v>549.8500000000003</v>
      </c>
      <c r="I46" s="726">
        <v>0</v>
      </c>
      <c r="J46" s="726">
        <v>0</v>
      </c>
      <c r="K46" s="726"/>
    </row>
    <row r="47" spans="1:11" ht="12.75">
      <c r="A47" s="8" t="s">
        <v>41</v>
      </c>
      <c r="B47" s="10"/>
      <c r="C47" s="10"/>
      <c r="D47" s="10"/>
      <c r="E47" s="10"/>
      <c r="F47" s="10"/>
      <c r="G47" s="10"/>
      <c r="H47" s="10"/>
      <c r="I47" s="10"/>
      <c r="J47" s="10"/>
      <c r="K47" s="10"/>
    </row>
    <row r="48" spans="1:6" ht="12.75">
      <c r="A48" s="1218" t="s">
        <v>1081</v>
      </c>
      <c r="B48" s="1218"/>
      <c r="C48" s="1218"/>
      <c r="D48" s="1218"/>
      <c r="E48" s="1218"/>
      <c r="F48" s="1218"/>
    </row>
    <row r="50" spans="1:10" ht="12.75">
      <c r="A50" s="13"/>
      <c r="B50" s="60"/>
      <c r="C50" s="60"/>
      <c r="D50" s="60"/>
      <c r="E50" s="60"/>
      <c r="F50" s="60"/>
      <c r="G50" s="60"/>
      <c r="H50" s="60"/>
      <c r="I50" s="1004" t="s">
        <v>12</v>
      </c>
      <c r="J50" s="1004"/>
    </row>
    <row r="51" spans="1:10" ht="12.75">
      <c r="A51" s="1209" t="s">
        <v>13</v>
      </c>
      <c r="B51" s="1209"/>
      <c r="C51" s="1209"/>
      <c r="D51" s="1209"/>
      <c r="E51" s="1209"/>
      <c r="F51" s="1209"/>
      <c r="G51" s="1209"/>
      <c r="H51" s="1209"/>
      <c r="I51" s="1209"/>
      <c r="J51" s="1209"/>
    </row>
    <row r="52" spans="1:10" ht="12.75">
      <c r="A52" s="1209" t="s">
        <v>19</v>
      </c>
      <c r="B52" s="1209"/>
      <c r="C52" s="1209"/>
      <c r="D52" s="1209"/>
      <c r="E52" s="1209"/>
      <c r="F52" s="1209"/>
      <c r="G52" s="1209"/>
      <c r="H52" s="1209"/>
      <c r="I52" s="1209"/>
      <c r="J52" s="1209"/>
    </row>
    <row r="53" spans="1:10" ht="12.75">
      <c r="A53" s="12" t="s">
        <v>1121</v>
      </c>
      <c r="B53" s="12"/>
      <c r="C53" s="12"/>
      <c r="D53" s="12"/>
      <c r="E53" s="12"/>
      <c r="F53" s="12"/>
      <c r="G53" s="13"/>
      <c r="H53" s="992" t="s">
        <v>22</v>
      </c>
      <c r="I53" s="992"/>
      <c r="J53" s="13"/>
    </row>
  </sheetData>
  <sheetProtection/>
  <mergeCells count="20">
    <mergeCell ref="D1:E1"/>
    <mergeCell ref="J1:K1"/>
    <mergeCell ref="A2:J2"/>
    <mergeCell ref="A3:J3"/>
    <mergeCell ref="A5:L5"/>
    <mergeCell ref="A7:B7"/>
    <mergeCell ref="I7:K7"/>
    <mergeCell ref="C8:J8"/>
    <mergeCell ref="A9:A10"/>
    <mergeCell ref="B9:B10"/>
    <mergeCell ref="C9:D9"/>
    <mergeCell ref="E9:F9"/>
    <mergeCell ref="G9:H9"/>
    <mergeCell ref="I9:J9"/>
    <mergeCell ref="K9:K10"/>
    <mergeCell ref="A48:F48"/>
    <mergeCell ref="I50:J50"/>
    <mergeCell ref="A51:J51"/>
    <mergeCell ref="A52:J52"/>
    <mergeCell ref="H53:I5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T56"/>
  <sheetViews>
    <sheetView zoomScale="90" zoomScaleNormal="90" zoomScaleSheetLayoutView="86" zoomScalePageLayoutView="0" workbookViewId="0" topLeftCell="A1">
      <selection activeCell="F1" sqref="F1"/>
    </sheetView>
  </sheetViews>
  <sheetFormatPr defaultColWidth="9.140625" defaultRowHeight="12.75"/>
  <cols>
    <col min="1" max="1" width="9.28125" style="12" customWidth="1"/>
    <col min="2" max="2" width="14.57421875" style="12" customWidth="1"/>
    <col min="3" max="4" width="13.00390625" style="12" customWidth="1"/>
    <col min="5" max="5" width="8.57421875" style="12" customWidth="1"/>
    <col min="6" max="6" width="9.57421875" style="12" customWidth="1"/>
    <col min="7" max="7" width="8.57421875" style="12" customWidth="1"/>
    <col min="8" max="8" width="11.7109375" style="12" customWidth="1"/>
    <col min="9" max="15" width="8.57421875" style="12" customWidth="1"/>
    <col min="16" max="16" width="8.421875" style="12" customWidth="1"/>
    <col min="17" max="19" width="8.57421875" style="12" customWidth="1"/>
    <col min="20" max="16384" width="9.140625" style="12" customWidth="1"/>
  </cols>
  <sheetData>
    <row r="1" spans="1:19" ht="12.75">
      <c r="A1" s="12" t="s">
        <v>10</v>
      </c>
      <c r="H1" s="992"/>
      <c r="I1" s="992"/>
      <c r="R1" s="995" t="s">
        <v>56</v>
      </c>
      <c r="S1" s="995"/>
    </row>
    <row r="2" spans="1:19" s="11" customFormat="1" ht="15.75">
      <c r="A2" s="996" t="s">
        <v>0</v>
      </c>
      <c r="B2" s="996"/>
      <c r="C2" s="996"/>
      <c r="D2" s="996"/>
      <c r="E2" s="996"/>
      <c r="F2" s="996"/>
      <c r="G2" s="996"/>
      <c r="H2" s="996"/>
      <c r="I2" s="996"/>
      <c r="J2" s="996"/>
      <c r="K2" s="996"/>
      <c r="L2" s="996"/>
      <c r="M2" s="996"/>
      <c r="N2" s="996"/>
      <c r="O2" s="996"/>
      <c r="P2" s="996"/>
      <c r="Q2" s="996"/>
      <c r="R2" s="996"/>
      <c r="S2" s="996"/>
    </row>
    <row r="3" spans="1:19" s="11" customFormat="1" ht="20.25" customHeight="1">
      <c r="A3" s="997" t="s">
        <v>656</v>
      </c>
      <c r="B3" s="997"/>
      <c r="C3" s="997"/>
      <c r="D3" s="997"/>
      <c r="E3" s="997"/>
      <c r="F3" s="997"/>
      <c r="G3" s="997"/>
      <c r="H3" s="997"/>
      <c r="I3" s="997"/>
      <c r="J3" s="997"/>
      <c r="K3" s="997"/>
      <c r="L3" s="997"/>
      <c r="M3" s="997"/>
      <c r="N3" s="997"/>
      <c r="O3" s="997"/>
      <c r="P3" s="997"/>
      <c r="Q3" s="997"/>
      <c r="R3" s="997"/>
      <c r="S3" s="997"/>
    </row>
    <row r="5" spans="1:19" s="11" customFormat="1" ht="15.75">
      <c r="A5" s="998" t="s">
        <v>657</v>
      </c>
      <c r="B5" s="998"/>
      <c r="C5" s="998"/>
      <c r="D5" s="998"/>
      <c r="E5" s="998"/>
      <c r="F5" s="998"/>
      <c r="G5" s="998"/>
      <c r="H5" s="998"/>
      <c r="I5" s="998"/>
      <c r="J5" s="998"/>
      <c r="K5" s="998"/>
      <c r="L5" s="998"/>
      <c r="M5" s="998"/>
      <c r="N5" s="998"/>
      <c r="O5" s="998"/>
      <c r="P5" s="998"/>
      <c r="Q5" s="998"/>
      <c r="R5" s="998"/>
      <c r="S5" s="998"/>
    </row>
    <row r="6" spans="1:3" ht="12.75">
      <c r="A6" s="992" t="s">
        <v>936</v>
      </c>
      <c r="B6" s="992"/>
      <c r="C6" s="992"/>
    </row>
    <row r="7" spans="1:19" ht="12.75">
      <c r="A7" s="963" t="s">
        <v>172</v>
      </c>
      <c r="B7" s="963"/>
      <c r="C7" s="963"/>
      <c r="D7" s="963"/>
      <c r="E7" s="963"/>
      <c r="F7" s="963"/>
      <c r="G7" s="963"/>
      <c r="H7" s="963"/>
      <c r="I7" s="963"/>
      <c r="R7" s="19"/>
      <c r="S7" s="19"/>
    </row>
    <row r="9" spans="1:12" ht="18" customHeight="1">
      <c r="A9" s="5"/>
      <c r="B9" s="970" t="s">
        <v>43</v>
      </c>
      <c r="C9" s="970"/>
      <c r="D9" s="970" t="s">
        <v>44</v>
      </c>
      <c r="E9" s="970"/>
      <c r="F9" s="970" t="s">
        <v>45</v>
      </c>
      <c r="G9" s="970"/>
      <c r="H9" s="993" t="s">
        <v>46</v>
      </c>
      <c r="I9" s="993"/>
      <c r="J9" s="970" t="s">
        <v>47</v>
      </c>
      <c r="K9" s="970"/>
      <c r="L9" s="17" t="s">
        <v>18</v>
      </c>
    </row>
    <row r="10" spans="1:12" s="50" customFormat="1" ht="13.5" customHeight="1">
      <c r="A10" s="51">
        <v>1</v>
      </c>
      <c r="B10" s="973">
        <v>2</v>
      </c>
      <c r="C10" s="973"/>
      <c r="D10" s="973">
        <v>3</v>
      </c>
      <c r="E10" s="973"/>
      <c r="F10" s="973">
        <v>4</v>
      </c>
      <c r="G10" s="973"/>
      <c r="H10" s="973">
        <v>5</v>
      </c>
      <c r="I10" s="973"/>
      <c r="J10" s="973">
        <v>6</v>
      </c>
      <c r="K10" s="973"/>
      <c r="L10" s="51">
        <v>7</v>
      </c>
    </row>
    <row r="11" spans="1:12" ht="12.75">
      <c r="A11" s="3" t="s">
        <v>48</v>
      </c>
      <c r="B11" s="946"/>
      <c r="C11" s="946"/>
      <c r="D11" s="946"/>
      <c r="E11" s="946"/>
      <c r="F11" s="946"/>
      <c r="G11" s="946"/>
      <c r="H11" s="946"/>
      <c r="I11" s="946"/>
      <c r="J11" s="946"/>
      <c r="K11" s="946"/>
      <c r="L11" s="14"/>
    </row>
    <row r="12" spans="1:12" ht="12.75">
      <c r="A12" s="3" t="s">
        <v>49</v>
      </c>
      <c r="B12" s="965">
        <v>25386</v>
      </c>
      <c r="C12" s="966"/>
      <c r="D12" s="946">
        <v>12563</v>
      </c>
      <c r="E12" s="946"/>
      <c r="F12" s="946">
        <v>56369</v>
      </c>
      <c r="G12" s="946"/>
      <c r="H12" s="946">
        <v>12578</v>
      </c>
      <c r="I12" s="946"/>
      <c r="J12" s="946">
        <v>11234</v>
      </c>
      <c r="K12" s="946"/>
      <c r="L12" s="14">
        <v>118130</v>
      </c>
    </row>
    <row r="13" spans="1:12" ht="12.75">
      <c r="A13" s="3" t="s">
        <v>18</v>
      </c>
      <c r="B13" s="946">
        <v>25386</v>
      </c>
      <c r="C13" s="946"/>
      <c r="D13" s="946">
        <v>12563</v>
      </c>
      <c r="E13" s="946"/>
      <c r="F13" s="946">
        <v>56369</v>
      </c>
      <c r="G13" s="946"/>
      <c r="H13" s="946">
        <v>12578</v>
      </c>
      <c r="I13" s="946"/>
      <c r="J13" s="946">
        <v>11234</v>
      </c>
      <c r="K13" s="946"/>
      <c r="L13" s="14">
        <v>118130</v>
      </c>
    </row>
    <row r="14" spans="1:12" ht="12.75">
      <c r="A14" s="9"/>
      <c r="B14" s="9"/>
      <c r="C14" s="9"/>
      <c r="D14" s="9"/>
      <c r="E14" s="9"/>
      <c r="F14" s="9"/>
      <c r="G14" s="9"/>
      <c r="H14" s="9"/>
      <c r="I14" s="9"/>
      <c r="J14" s="9"/>
      <c r="K14" s="9"/>
      <c r="L14" s="9"/>
    </row>
    <row r="15" spans="1:12" ht="12.75">
      <c r="A15" s="999" t="s">
        <v>443</v>
      </c>
      <c r="B15" s="999"/>
      <c r="C15" s="999"/>
      <c r="D15" s="999"/>
      <c r="E15" s="999"/>
      <c r="F15" s="999"/>
      <c r="G15" s="999"/>
      <c r="H15" s="9"/>
      <c r="I15" s="9"/>
      <c r="J15" s="9"/>
      <c r="K15" s="9"/>
      <c r="L15" s="9"/>
    </row>
    <row r="16" spans="1:12" ht="12.75" customHeight="1">
      <c r="A16" s="1001" t="s">
        <v>181</v>
      </c>
      <c r="B16" s="1002"/>
      <c r="C16" s="1000" t="s">
        <v>209</v>
      </c>
      <c r="D16" s="1000"/>
      <c r="E16" s="3" t="s">
        <v>18</v>
      </c>
      <c r="I16" s="9"/>
      <c r="J16" s="9"/>
      <c r="K16" s="9"/>
      <c r="L16" s="9"/>
    </row>
    <row r="17" spans="1:12" ht="12.75">
      <c r="A17" s="978">
        <v>600</v>
      </c>
      <c r="B17" s="979"/>
      <c r="C17" s="974" t="s">
        <v>1069</v>
      </c>
      <c r="D17" s="975"/>
      <c r="E17" s="214">
        <v>2700</v>
      </c>
      <c r="I17" s="9"/>
      <c r="J17" s="9"/>
      <c r="K17" s="9"/>
      <c r="L17" s="9"/>
    </row>
    <row r="18" spans="1:12" ht="12.75">
      <c r="A18" s="978">
        <v>600</v>
      </c>
      <c r="B18" s="979"/>
      <c r="C18" s="974" t="s">
        <v>1068</v>
      </c>
      <c r="D18" s="975"/>
      <c r="E18" s="214">
        <v>2600</v>
      </c>
      <c r="I18" s="9"/>
      <c r="J18" s="9"/>
      <c r="K18" s="9"/>
      <c r="L18" s="9"/>
    </row>
    <row r="19" spans="1:12" ht="12.75">
      <c r="A19" s="171"/>
      <c r="B19" s="171"/>
      <c r="C19" s="171"/>
      <c r="D19" s="171"/>
      <c r="E19" s="171"/>
      <c r="F19" s="171"/>
      <c r="G19" s="171"/>
      <c r="H19" s="9"/>
      <c r="I19" s="9"/>
      <c r="J19" s="9"/>
      <c r="K19" s="9"/>
      <c r="L19" s="9"/>
    </row>
    <row r="21" spans="1:19" ht="18.75" customHeight="1">
      <c r="A21" s="1003" t="s">
        <v>173</v>
      </c>
      <c r="B21" s="1003"/>
      <c r="C21" s="1003"/>
      <c r="D21" s="1003"/>
      <c r="E21" s="1003"/>
      <c r="F21" s="1003"/>
      <c r="G21" s="1003"/>
      <c r="H21" s="1003"/>
      <c r="I21" s="1003"/>
      <c r="J21" s="1003"/>
      <c r="K21" s="1003"/>
      <c r="L21" s="1003"/>
      <c r="M21" s="1003"/>
      <c r="N21" s="1003"/>
      <c r="O21" s="1003"/>
      <c r="P21" s="1003"/>
      <c r="Q21" s="1003"/>
      <c r="R21" s="1003"/>
      <c r="S21" s="1003"/>
    </row>
    <row r="22" spans="1:20" ht="12.75" customHeight="1">
      <c r="A22" s="970" t="s">
        <v>24</v>
      </c>
      <c r="B22" s="970" t="s">
        <v>50</v>
      </c>
      <c r="C22" s="970"/>
      <c r="D22" s="970"/>
      <c r="E22" s="980" t="s">
        <v>25</v>
      </c>
      <c r="F22" s="980"/>
      <c r="G22" s="980"/>
      <c r="H22" s="980"/>
      <c r="I22" s="980"/>
      <c r="J22" s="980"/>
      <c r="K22" s="980"/>
      <c r="L22" s="980"/>
      <c r="M22" s="969" t="s">
        <v>26</v>
      </c>
      <c r="N22" s="969"/>
      <c r="O22" s="969"/>
      <c r="P22" s="969"/>
      <c r="Q22" s="969"/>
      <c r="R22" s="969"/>
      <c r="S22" s="969"/>
      <c r="T22" s="969"/>
    </row>
    <row r="23" spans="1:20" ht="33.75" customHeight="1">
      <c r="A23" s="970"/>
      <c r="B23" s="970"/>
      <c r="C23" s="970"/>
      <c r="D23" s="970"/>
      <c r="E23" s="976" t="s">
        <v>135</v>
      </c>
      <c r="F23" s="977"/>
      <c r="G23" s="976" t="s">
        <v>174</v>
      </c>
      <c r="H23" s="977"/>
      <c r="I23" s="970" t="s">
        <v>51</v>
      </c>
      <c r="J23" s="970"/>
      <c r="K23" s="976" t="s">
        <v>95</v>
      </c>
      <c r="L23" s="977"/>
      <c r="M23" s="976" t="s">
        <v>96</v>
      </c>
      <c r="N23" s="977"/>
      <c r="O23" s="976" t="s">
        <v>174</v>
      </c>
      <c r="P23" s="977"/>
      <c r="Q23" s="970" t="s">
        <v>51</v>
      </c>
      <c r="R23" s="970"/>
      <c r="S23" s="970" t="s">
        <v>95</v>
      </c>
      <c r="T23" s="970"/>
    </row>
    <row r="24" spans="1:20" s="50" customFormat="1" ht="15.75" customHeight="1">
      <c r="A24" s="51">
        <v>1</v>
      </c>
      <c r="B24" s="971">
        <v>2</v>
      </c>
      <c r="C24" s="990"/>
      <c r="D24" s="972"/>
      <c r="E24" s="971">
        <v>3</v>
      </c>
      <c r="F24" s="972"/>
      <c r="G24" s="971">
        <v>4</v>
      </c>
      <c r="H24" s="972"/>
      <c r="I24" s="973">
        <v>5</v>
      </c>
      <c r="J24" s="973"/>
      <c r="K24" s="973">
        <v>6</v>
      </c>
      <c r="L24" s="973"/>
      <c r="M24" s="971">
        <v>3</v>
      </c>
      <c r="N24" s="972"/>
      <c r="O24" s="971">
        <v>4</v>
      </c>
      <c r="P24" s="972"/>
      <c r="Q24" s="973">
        <v>5</v>
      </c>
      <c r="R24" s="973"/>
      <c r="S24" s="973">
        <v>6</v>
      </c>
      <c r="T24" s="973"/>
    </row>
    <row r="25" spans="1:20" ht="27.75" customHeight="1">
      <c r="A25" s="49">
        <v>1</v>
      </c>
      <c r="B25" s="984" t="s">
        <v>504</v>
      </c>
      <c r="C25" s="985"/>
      <c r="D25" s="986"/>
      <c r="E25" s="965">
        <v>100</v>
      </c>
      <c r="F25" s="966"/>
      <c r="G25" s="951" t="s">
        <v>371</v>
      </c>
      <c r="H25" s="952"/>
      <c r="I25" s="964">
        <v>345</v>
      </c>
      <c r="J25" s="964"/>
      <c r="K25" s="964">
        <v>6.8</v>
      </c>
      <c r="L25" s="964"/>
      <c r="M25" s="965">
        <v>150</v>
      </c>
      <c r="N25" s="966"/>
      <c r="O25" s="951" t="s">
        <v>371</v>
      </c>
      <c r="P25" s="952"/>
      <c r="Q25" s="964">
        <v>517.5</v>
      </c>
      <c r="R25" s="964"/>
      <c r="S25" s="964">
        <v>10</v>
      </c>
      <c r="T25" s="964"/>
    </row>
    <row r="26" spans="1:20" ht="12.75">
      <c r="A26" s="49">
        <v>2</v>
      </c>
      <c r="B26" s="981" t="s">
        <v>52</v>
      </c>
      <c r="C26" s="982"/>
      <c r="D26" s="983"/>
      <c r="E26" s="965">
        <v>20</v>
      </c>
      <c r="F26" s="966"/>
      <c r="G26" s="967">
        <v>1.71</v>
      </c>
      <c r="H26" s="968"/>
      <c r="I26" s="964">
        <v>65</v>
      </c>
      <c r="J26" s="964"/>
      <c r="K26" s="964">
        <v>5</v>
      </c>
      <c r="L26" s="964"/>
      <c r="M26" s="965">
        <v>30</v>
      </c>
      <c r="N26" s="966"/>
      <c r="O26" s="967">
        <v>2.53</v>
      </c>
      <c r="P26" s="968"/>
      <c r="Q26" s="964">
        <v>81.25</v>
      </c>
      <c r="R26" s="964"/>
      <c r="S26" s="964">
        <v>7.5</v>
      </c>
      <c r="T26" s="964"/>
    </row>
    <row r="27" spans="1:20" ht="12.75">
      <c r="A27" s="49">
        <v>3</v>
      </c>
      <c r="B27" s="981" t="s">
        <v>175</v>
      </c>
      <c r="C27" s="982"/>
      <c r="D27" s="983"/>
      <c r="E27" s="965">
        <v>50</v>
      </c>
      <c r="F27" s="966"/>
      <c r="G27" s="967">
        <v>1.17</v>
      </c>
      <c r="H27" s="968"/>
      <c r="I27" s="964">
        <v>54</v>
      </c>
      <c r="J27" s="964"/>
      <c r="K27" s="964">
        <v>2</v>
      </c>
      <c r="L27" s="964"/>
      <c r="M27" s="965">
        <v>75</v>
      </c>
      <c r="N27" s="966"/>
      <c r="O27" s="967">
        <v>1.73</v>
      </c>
      <c r="P27" s="968"/>
      <c r="Q27" s="964">
        <v>75.6</v>
      </c>
      <c r="R27" s="964"/>
      <c r="S27" s="964">
        <v>3</v>
      </c>
      <c r="T27" s="964"/>
    </row>
    <row r="28" spans="1:20" ht="12.75">
      <c r="A28" s="49">
        <v>4</v>
      </c>
      <c r="B28" s="981" t="s">
        <v>53</v>
      </c>
      <c r="C28" s="982"/>
      <c r="D28" s="983"/>
      <c r="E28" s="965">
        <v>5</v>
      </c>
      <c r="F28" s="966"/>
      <c r="G28" s="967">
        <v>0.36</v>
      </c>
      <c r="H28" s="968"/>
      <c r="I28" s="964">
        <v>27</v>
      </c>
      <c r="J28" s="964"/>
      <c r="K28" s="964">
        <v>0</v>
      </c>
      <c r="L28" s="964"/>
      <c r="M28" s="965">
        <v>7.5</v>
      </c>
      <c r="N28" s="966"/>
      <c r="O28" s="967">
        <v>0.57</v>
      </c>
      <c r="P28" s="968"/>
      <c r="Q28" s="964">
        <v>54</v>
      </c>
      <c r="R28" s="964"/>
      <c r="S28" s="964">
        <v>0</v>
      </c>
      <c r="T28" s="964"/>
    </row>
    <row r="29" spans="1:20" ht="12.75">
      <c r="A29" s="49">
        <v>5</v>
      </c>
      <c r="B29" s="981" t="s">
        <v>54</v>
      </c>
      <c r="C29" s="982"/>
      <c r="D29" s="983"/>
      <c r="E29" s="965">
        <v>2</v>
      </c>
      <c r="F29" s="966"/>
      <c r="G29" s="967">
        <v>0.2</v>
      </c>
      <c r="H29" s="968"/>
      <c r="I29" s="964">
        <v>0</v>
      </c>
      <c r="J29" s="964"/>
      <c r="K29" s="964">
        <v>0</v>
      </c>
      <c r="L29" s="964"/>
      <c r="M29" s="965">
        <v>4</v>
      </c>
      <c r="N29" s="966"/>
      <c r="O29" s="967">
        <v>0.32</v>
      </c>
      <c r="P29" s="968"/>
      <c r="Q29" s="964">
        <v>0</v>
      </c>
      <c r="R29" s="964"/>
      <c r="S29" s="964">
        <v>0</v>
      </c>
      <c r="T29" s="964"/>
    </row>
    <row r="30" spans="1:20" ht="12.75">
      <c r="A30" s="49">
        <v>6</v>
      </c>
      <c r="B30" s="981" t="s">
        <v>55</v>
      </c>
      <c r="C30" s="982"/>
      <c r="D30" s="983"/>
      <c r="E30" s="965">
        <v>0</v>
      </c>
      <c r="F30" s="966"/>
      <c r="G30" s="967">
        <v>0.69</v>
      </c>
      <c r="H30" s="968"/>
      <c r="I30" s="964">
        <v>0</v>
      </c>
      <c r="J30" s="964"/>
      <c r="K30" s="964">
        <v>0</v>
      </c>
      <c r="L30" s="964"/>
      <c r="M30" s="965">
        <v>0</v>
      </c>
      <c r="N30" s="966"/>
      <c r="O30" s="967">
        <v>1.03</v>
      </c>
      <c r="P30" s="968"/>
      <c r="Q30" s="964">
        <v>0</v>
      </c>
      <c r="R30" s="964"/>
      <c r="S30" s="964">
        <v>0</v>
      </c>
      <c r="T30" s="964"/>
    </row>
    <row r="31" spans="1:20" ht="12.75">
      <c r="A31" s="49">
        <v>7</v>
      </c>
      <c r="B31" s="989" t="s">
        <v>176</v>
      </c>
      <c r="C31" s="989"/>
      <c r="D31" s="989"/>
      <c r="E31" s="946">
        <v>0</v>
      </c>
      <c r="F31" s="946"/>
      <c r="G31" s="964">
        <v>0</v>
      </c>
      <c r="H31" s="964"/>
      <c r="I31" s="964">
        <v>0</v>
      </c>
      <c r="J31" s="964"/>
      <c r="K31" s="964">
        <v>0</v>
      </c>
      <c r="L31" s="964"/>
      <c r="M31" s="946">
        <v>0</v>
      </c>
      <c r="N31" s="946"/>
      <c r="O31" s="964">
        <v>0</v>
      </c>
      <c r="P31" s="964"/>
      <c r="Q31" s="964">
        <v>0</v>
      </c>
      <c r="R31" s="964"/>
      <c r="S31" s="964">
        <v>0</v>
      </c>
      <c r="T31" s="964"/>
    </row>
    <row r="32" spans="1:20" ht="12.75">
      <c r="A32" s="49"/>
      <c r="B32" s="970" t="s">
        <v>18</v>
      </c>
      <c r="C32" s="970"/>
      <c r="D32" s="970"/>
      <c r="E32" s="969">
        <f>SUM(E25:F31)</f>
        <v>177</v>
      </c>
      <c r="F32" s="969"/>
      <c r="G32" s="953">
        <f>SUM(G25:H31)</f>
        <v>4.13</v>
      </c>
      <c r="H32" s="953"/>
      <c r="I32" s="953">
        <f>SUM(I25:J31)</f>
        <v>491</v>
      </c>
      <c r="J32" s="953"/>
      <c r="K32" s="953">
        <f>SUM(K25:L31)</f>
        <v>13.8</v>
      </c>
      <c r="L32" s="953"/>
      <c r="M32" s="969">
        <f>SUM(M25:N31)</f>
        <v>266.5</v>
      </c>
      <c r="N32" s="969"/>
      <c r="O32" s="953">
        <f>SUM(O25:P31)</f>
        <v>6.180000000000001</v>
      </c>
      <c r="P32" s="953"/>
      <c r="Q32" s="953">
        <f>SUM(Q25:R31)</f>
        <v>728.35</v>
      </c>
      <c r="R32" s="953"/>
      <c r="S32" s="953">
        <f>SUM(S25:T31)</f>
        <v>20.5</v>
      </c>
      <c r="T32" s="953"/>
    </row>
    <row r="33" spans="1:20" ht="12.75">
      <c r="A33" s="83"/>
      <c r="B33" s="84"/>
      <c r="C33" s="84"/>
      <c r="D33" s="84"/>
      <c r="E33" s="9"/>
      <c r="F33" s="9"/>
      <c r="G33" s="9"/>
      <c r="H33" s="9"/>
      <c r="I33" s="9"/>
      <c r="J33" s="9"/>
      <c r="K33" s="9"/>
      <c r="L33" s="9"/>
      <c r="M33" s="9"/>
      <c r="N33" s="9"/>
      <c r="O33" s="9"/>
      <c r="P33" s="9"/>
      <c r="Q33" s="9"/>
      <c r="R33" s="9"/>
      <c r="S33" s="9"/>
      <c r="T33" s="9"/>
    </row>
    <row r="34" spans="1:20" ht="12.75" customHeight="1">
      <c r="A34" s="174" t="s">
        <v>422</v>
      </c>
      <c r="B34" s="947" t="s">
        <v>480</v>
      </c>
      <c r="C34" s="947"/>
      <c r="D34" s="947"/>
      <c r="E34" s="947"/>
      <c r="F34" s="947"/>
      <c r="G34" s="947"/>
      <c r="H34" s="947"/>
      <c r="I34" s="9"/>
      <c r="J34" s="9"/>
      <c r="K34" s="9"/>
      <c r="L34" s="9"/>
      <c r="M34" s="9"/>
      <c r="N34" s="9"/>
      <c r="O34" s="9"/>
      <c r="P34" s="9"/>
      <c r="Q34" s="9"/>
      <c r="R34" s="9"/>
      <c r="S34" s="9"/>
      <c r="T34" s="9"/>
    </row>
    <row r="35" spans="1:20" ht="12.75">
      <c r="A35" s="174"/>
      <c r="B35" s="84"/>
      <c r="C35" s="84"/>
      <c r="D35" s="84"/>
      <c r="E35" s="9"/>
      <c r="F35" s="9"/>
      <c r="G35" s="9"/>
      <c r="H35" s="9"/>
      <c r="I35" s="9"/>
      <c r="J35" s="9"/>
      <c r="K35" s="9"/>
      <c r="L35" s="9"/>
      <c r="M35" s="9"/>
      <c r="N35" s="9"/>
      <c r="O35" s="9"/>
      <c r="P35" s="9"/>
      <c r="Q35" s="9"/>
      <c r="R35" s="9"/>
      <c r="S35" s="9"/>
      <c r="T35" s="9"/>
    </row>
    <row r="36" spans="1:20" s="19" customFormat="1" ht="17.25" customHeight="1">
      <c r="A36" s="2" t="s">
        <v>24</v>
      </c>
      <c r="B36" s="954" t="s">
        <v>423</v>
      </c>
      <c r="C36" s="955"/>
      <c r="D36" s="956"/>
      <c r="E36" s="976" t="s">
        <v>25</v>
      </c>
      <c r="F36" s="991"/>
      <c r="G36" s="991"/>
      <c r="H36" s="991"/>
      <c r="I36" s="991"/>
      <c r="J36" s="977"/>
      <c r="K36" s="969" t="s">
        <v>26</v>
      </c>
      <c r="L36" s="969"/>
      <c r="M36" s="969"/>
      <c r="N36" s="969"/>
      <c r="O36" s="969"/>
      <c r="P36" s="969"/>
      <c r="Q36" s="950"/>
      <c r="R36" s="950"/>
      <c r="S36" s="950"/>
      <c r="T36" s="950"/>
    </row>
    <row r="37" spans="1:20" ht="12.75">
      <c r="A37" s="4"/>
      <c r="B37" s="957"/>
      <c r="C37" s="958"/>
      <c r="D37" s="959"/>
      <c r="E37" s="951" t="s">
        <v>440</v>
      </c>
      <c r="F37" s="952"/>
      <c r="G37" s="951" t="s">
        <v>441</v>
      </c>
      <c r="H37" s="952"/>
      <c r="I37" s="951" t="s">
        <v>442</v>
      </c>
      <c r="J37" s="952"/>
      <c r="K37" s="969" t="s">
        <v>440</v>
      </c>
      <c r="L37" s="969"/>
      <c r="M37" s="969" t="s">
        <v>441</v>
      </c>
      <c r="N37" s="969"/>
      <c r="O37" s="969" t="s">
        <v>442</v>
      </c>
      <c r="P37" s="969"/>
      <c r="Q37" s="9"/>
      <c r="R37" s="9"/>
      <c r="S37" s="9"/>
      <c r="T37" s="9"/>
    </row>
    <row r="38" spans="1:20" ht="15.75">
      <c r="A38" s="49">
        <v>1</v>
      </c>
      <c r="B38" s="960" t="s">
        <v>902</v>
      </c>
      <c r="C38" s="961"/>
      <c r="D38" s="962"/>
      <c r="E38" s="948" t="s">
        <v>903</v>
      </c>
      <c r="F38" s="949"/>
      <c r="G38" s="948">
        <v>5.41</v>
      </c>
      <c r="H38" s="949"/>
      <c r="I38" s="948" t="s">
        <v>904</v>
      </c>
      <c r="J38" s="949"/>
      <c r="K38" s="948" t="s">
        <v>903</v>
      </c>
      <c r="L38" s="949"/>
      <c r="M38" s="948">
        <v>5.41</v>
      </c>
      <c r="N38" s="949"/>
      <c r="O38" s="948" t="s">
        <v>904</v>
      </c>
      <c r="P38" s="949"/>
      <c r="Q38" s="9"/>
      <c r="R38" s="9"/>
      <c r="S38" s="9"/>
      <c r="T38" s="9"/>
    </row>
    <row r="39" spans="1:20" ht="15.75">
      <c r="A39" s="49">
        <v>2</v>
      </c>
      <c r="B39" s="960" t="s">
        <v>905</v>
      </c>
      <c r="C39" s="961"/>
      <c r="D39" s="962"/>
      <c r="E39" s="948" t="s">
        <v>903</v>
      </c>
      <c r="F39" s="949"/>
      <c r="G39" s="948">
        <v>5.74</v>
      </c>
      <c r="H39" s="949"/>
      <c r="I39" s="948" t="s">
        <v>906</v>
      </c>
      <c r="J39" s="949"/>
      <c r="K39" s="948" t="s">
        <v>903</v>
      </c>
      <c r="L39" s="949"/>
      <c r="M39" s="948">
        <v>5.74</v>
      </c>
      <c r="N39" s="949"/>
      <c r="O39" s="948" t="s">
        <v>906</v>
      </c>
      <c r="P39" s="949"/>
      <c r="Q39" s="9"/>
      <c r="R39" s="9"/>
      <c r="S39" s="9"/>
      <c r="T39" s="9"/>
    </row>
    <row r="40" spans="1:20" ht="15.75">
      <c r="A40" s="49">
        <v>3</v>
      </c>
      <c r="B40" s="960" t="s">
        <v>907</v>
      </c>
      <c r="C40" s="961"/>
      <c r="D40" s="962"/>
      <c r="E40" s="948" t="s">
        <v>903</v>
      </c>
      <c r="F40" s="949"/>
      <c r="G40" s="948">
        <v>5.74</v>
      </c>
      <c r="H40" s="949"/>
      <c r="I40" s="948" t="s">
        <v>908</v>
      </c>
      <c r="J40" s="949"/>
      <c r="K40" s="948" t="s">
        <v>903</v>
      </c>
      <c r="L40" s="949"/>
      <c r="M40" s="948">
        <v>5.74</v>
      </c>
      <c r="N40" s="949"/>
      <c r="O40" s="948" t="s">
        <v>908</v>
      </c>
      <c r="P40" s="949"/>
      <c r="Q40" s="9"/>
      <c r="R40" s="9"/>
      <c r="S40" s="9"/>
      <c r="T40" s="9"/>
    </row>
    <row r="43" spans="1:9" ht="13.5" customHeight="1">
      <c r="A43" s="1006" t="s">
        <v>186</v>
      </c>
      <c r="B43" s="1006"/>
      <c r="C43" s="1006"/>
      <c r="D43" s="1006"/>
      <c r="E43" s="1006"/>
      <c r="F43" s="1006"/>
      <c r="G43" s="1006"/>
      <c r="H43" s="1006"/>
      <c r="I43" s="1006"/>
    </row>
    <row r="44" spans="1:9" ht="13.5" customHeight="1">
      <c r="A44" s="944" t="s">
        <v>58</v>
      </c>
      <c r="B44" s="944" t="s">
        <v>25</v>
      </c>
      <c r="C44" s="944"/>
      <c r="D44" s="944"/>
      <c r="E44" s="994" t="s">
        <v>26</v>
      </c>
      <c r="F44" s="994"/>
      <c r="G44" s="994"/>
      <c r="H44" s="987" t="s">
        <v>148</v>
      </c>
      <c r="I44"/>
    </row>
    <row r="45" spans="1:9" ht="15">
      <c r="A45" s="944"/>
      <c r="B45" s="31" t="s">
        <v>177</v>
      </c>
      <c r="C45" s="52" t="s">
        <v>102</v>
      </c>
      <c r="D45" s="31" t="s">
        <v>18</v>
      </c>
      <c r="E45" s="31" t="s">
        <v>177</v>
      </c>
      <c r="F45" s="52" t="s">
        <v>102</v>
      </c>
      <c r="G45" s="31" t="s">
        <v>18</v>
      </c>
      <c r="H45" s="988"/>
      <c r="I45"/>
    </row>
    <row r="46" spans="1:9" ht="14.25">
      <c r="A46" s="18" t="s">
        <v>529</v>
      </c>
      <c r="B46" s="215">
        <v>2.48</v>
      </c>
      <c r="C46" s="215">
        <v>1.65</v>
      </c>
      <c r="D46" s="216">
        <f>B46+C46</f>
        <v>4.13</v>
      </c>
      <c r="E46" s="216">
        <v>3.71</v>
      </c>
      <c r="F46" s="215">
        <v>2.47</v>
      </c>
      <c r="G46" s="215">
        <f>E46+F46</f>
        <v>6.18</v>
      </c>
      <c r="H46" s="34"/>
      <c r="I46"/>
    </row>
    <row r="47" spans="1:9" ht="15">
      <c r="A47" s="18" t="s">
        <v>846</v>
      </c>
      <c r="B47" s="217">
        <v>2.67</v>
      </c>
      <c r="C47" s="217">
        <v>1.78</v>
      </c>
      <c r="D47" s="218">
        <f>B47+C47</f>
        <v>4.45</v>
      </c>
      <c r="E47" s="218">
        <v>3.99</v>
      </c>
      <c r="F47" s="217">
        <v>2.66</v>
      </c>
      <c r="G47" s="217">
        <f>E47+F47</f>
        <v>6.65</v>
      </c>
      <c r="H47" s="31" t="s">
        <v>178</v>
      </c>
      <c r="I47"/>
    </row>
    <row r="48" spans="1:20" ht="15" customHeight="1">
      <c r="A48" s="945" t="s">
        <v>238</v>
      </c>
      <c r="B48" s="945"/>
      <c r="C48" s="945"/>
      <c r="D48" s="945"/>
      <c r="E48" s="945"/>
      <c r="F48" s="945"/>
      <c r="G48" s="945"/>
      <c r="H48" s="945"/>
      <c r="I48" s="945"/>
      <c r="J48" s="945"/>
      <c r="K48" s="945"/>
      <c r="L48" s="945"/>
      <c r="M48" s="945"/>
      <c r="N48" s="945"/>
      <c r="O48" s="945"/>
      <c r="P48" s="945"/>
      <c r="Q48" s="945"/>
      <c r="R48" s="945"/>
      <c r="S48" s="945"/>
      <c r="T48" s="945"/>
    </row>
    <row r="49" spans="1:9" ht="15">
      <c r="A49" s="82"/>
      <c r="B49" s="172"/>
      <c r="C49" s="172"/>
      <c r="D49" s="10"/>
      <c r="E49" s="10"/>
      <c r="F49" s="173"/>
      <c r="G49" s="173"/>
      <c r="H49" s="173"/>
      <c r="I49"/>
    </row>
    <row r="50" spans="1:9" ht="15">
      <c r="A50" s="19"/>
      <c r="B50" s="175"/>
      <c r="C50" s="175"/>
      <c r="D50" s="153"/>
      <c r="E50" s="153"/>
      <c r="F50" s="173"/>
      <c r="G50" s="173"/>
      <c r="H50" s="173"/>
      <c r="I50"/>
    </row>
    <row r="53" spans="1:17" s="13" customFormat="1" ht="12.75" customHeight="1">
      <c r="A53" s="12" t="s">
        <v>1121</v>
      </c>
      <c r="B53" s="12"/>
      <c r="C53" s="12"/>
      <c r="D53" s="12"/>
      <c r="E53" s="12"/>
      <c r="F53" s="12"/>
      <c r="G53" s="12"/>
      <c r="I53" s="12"/>
      <c r="M53" s="1004" t="s">
        <v>12</v>
      </c>
      <c r="N53" s="1004"/>
      <c r="O53" s="1004"/>
      <c r="P53" s="1004"/>
      <c r="Q53" s="1004"/>
    </row>
    <row r="54" spans="2:17" s="13" customFormat="1" ht="12.75">
      <c r="B54" s="60"/>
      <c r="C54" s="60"/>
      <c r="D54" s="60"/>
      <c r="E54" s="60"/>
      <c r="F54" s="60"/>
      <c r="G54" s="60"/>
      <c r="H54" s="60"/>
      <c r="I54" s="60"/>
      <c r="J54" s="60"/>
      <c r="K54" s="60"/>
      <c r="L54" s="60"/>
      <c r="M54" s="1004" t="s">
        <v>13</v>
      </c>
      <c r="N54" s="1004"/>
      <c r="O54" s="1004"/>
      <c r="P54" s="1004"/>
      <c r="Q54" s="1004"/>
    </row>
    <row r="55" spans="2:19" s="13" customFormat="1" ht="19.5" customHeight="1">
      <c r="B55" s="60"/>
      <c r="C55" s="60"/>
      <c r="D55" s="60"/>
      <c r="E55" s="60"/>
      <c r="F55" s="60"/>
      <c r="G55" s="60"/>
      <c r="H55" s="60"/>
      <c r="I55" s="60"/>
      <c r="J55" s="60"/>
      <c r="K55" s="60"/>
      <c r="L55" s="60"/>
      <c r="M55" s="1005" t="s">
        <v>91</v>
      </c>
      <c r="N55" s="1005"/>
      <c r="O55" s="1005"/>
      <c r="P55" s="1005"/>
      <c r="Q55" s="1005"/>
      <c r="R55" s="60"/>
      <c r="S55" s="60"/>
    </row>
    <row r="56" spans="14:17" ht="12.75" customHeight="1">
      <c r="N56" s="963" t="s">
        <v>83</v>
      </c>
      <c r="O56" s="963"/>
      <c r="P56" s="963"/>
      <c r="Q56" s="963"/>
    </row>
  </sheetData>
  <sheetProtection/>
  <mergeCells count="176">
    <mergeCell ref="A6:C6"/>
    <mergeCell ref="M53:Q53"/>
    <mergeCell ref="M54:Q54"/>
    <mergeCell ref="M55:Q55"/>
    <mergeCell ref="A43:I43"/>
    <mergeCell ref="G40:H40"/>
    <mergeCell ref="M37:N37"/>
    <mergeCell ref="O37:P37"/>
    <mergeCell ref="K38:L38"/>
    <mergeCell ref="B40:D40"/>
    <mergeCell ref="I40:J40"/>
    <mergeCell ref="K36:P36"/>
    <mergeCell ref="O40:P40"/>
    <mergeCell ref="K39:L39"/>
    <mergeCell ref="M39:N39"/>
    <mergeCell ref="K37:L37"/>
    <mergeCell ref="O38:P38"/>
    <mergeCell ref="M40:N40"/>
    <mergeCell ref="O39:P39"/>
    <mergeCell ref="M38:N38"/>
    <mergeCell ref="S23:T23"/>
    <mergeCell ref="M23:N23"/>
    <mergeCell ref="O26:P26"/>
    <mergeCell ref="S32:T32"/>
    <mergeCell ref="M31:N31"/>
    <mergeCell ref="Q31:R31"/>
    <mergeCell ref="S31:T31"/>
    <mergeCell ref="O31:P31"/>
    <mergeCell ref="O28:P28"/>
    <mergeCell ref="S28:T28"/>
    <mergeCell ref="K31:L31"/>
    <mergeCell ref="M32:N32"/>
    <mergeCell ref="O32:P32"/>
    <mergeCell ref="Q32:R32"/>
    <mergeCell ref="Q28:R28"/>
    <mergeCell ref="K28:L28"/>
    <mergeCell ref="M30:N30"/>
    <mergeCell ref="O30:P30"/>
    <mergeCell ref="Q30:R30"/>
    <mergeCell ref="M28:N28"/>
    <mergeCell ref="K30:L30"/>
    <mergeCell ref="O27:P27"/>
    <mergeCell ref="S27:T27"/>
    <mergeCell ref="Q24:R24"/>
    <mergeCell ref="I30:J30"/>
    <mergeCell ref="K29:L29"/>
    <mergeCell ref="S24:T24"/>
    <mergeCell ref="M26:N26"/>
    <mergeCell ref="I27:J27"/>
    <mergeCell ref="K27:L27"/>
    <mergeCell ref="D11:E11"/>
    <mergeCell ref="B13:C13"/>
    <mergeCell ref="B26:D26"/>
    <mergeCell ref="I26:J26"/>
    <mergeCell ref="B27:D27"/>
    <mergeCell ref="B29:D29"/>
    <mergeCell ref="E29:F29"/>
    <mergeCell ref="A21:S21"/>
    <mergeCell ref="S25:T25"/>
    <mergeCell ref="I29:J29"/>
    <mergeCell ref="F13:G13"/>
    <mergeCell ref="B12:C12"/>
    <mergeCell ref="H13:I13"/>
    <mergeCell ref="H12:I12"/>
    <mergeCell ref="D12:E12"/>
    <mergeCell ref="F12:G12"/>
    <mergeCell ref="Q26:R26"/>
    <mergeCell ref="I28:J28"/>
    <mergeCell ref="E25:F25"/>
    <mergeCell ref="S26:T26"/>
    <mergeCell ref="A15:G15"/>
    <mergeCell ref="C16:D16"/>
    <mergeCell ref="A16:B16"/>
    <mergeCell ref="A17:B17"/>
    <mergeCell ref="C17:D17"/>
    <mergeCell ref="A22:A23"/>
    <mergeCell ref="D9:E9"/>
    <mergeCell ref="Q27:R27"/>
    <mergeCell ref="E23:F23"/>
    <mergeCell ref="I24:J24"/>
    <mergeCell ref="E27:F27"/>
    <mergeCell ref="G27:H27"/>
    <mergeCell ref="G25:H25"/>
    <mergeCell ref="M27:N27"/>
    <mergeCell ref="K25:L25"/>
    <mergeCell ref="Q25:R25"/>
    <mergeCell ref="B44:D44"/>
    <mergeCell ref="E44:G44"/>
    <mergeCell ref="E26:F26"/>
    <mergeCell ref="G26:H26"/>
    <mergeCell ref="B30:D30"/>
    <mergeCell ref="R1:S1"/>
    <mergeCell ref="A2:S2"/>
    <mergeCell ref="A3:S3"/>
    <mergeCell ref="A5:S5"/>
    <mergeCell ref="B9:C9"/>
    <mergeCell ref="O25:P25"/>
    <mergeCell ref="F9:G9"/>
    <mergeCell ref="H1:I1"/>
    <mergeCell ref="J9:K9"/>
    <mergeCell ref="H9:I9"/>
    <mergeCell ref="I25:J25"/>
    <mergeCell ref="I23:J23"/>
    <mergeCell ref="O23:P23"/>
    <mergeCell ref="J12:K12"/>
    <mergeCell ref="A7:I7"/>
    <mergeCell ref="E39:F39"/>
    <mergeCell ref="E40:F40"/>
    <mergeCell ref="E36:J36"/>
    <mergeCell ref="G39:H39"/>
    <mergeCell ref="B38:D38"/>
    <mergeCell ref="G37:H37"/>
    <mergeCell ref="G38:H38"/>
    <mergeCell ref="I38:J38"/>
    <mergeCell ref="E38:F38"/>
    <mergeCell ref="E37:F37"/>
    <mergeCell ref="H44:H45"/>
    <mergeCell ref="B31:D31"/>
    <mergeCell ref="D10:E10"/>
    <mergeCell ref="F10:G10"/>
    <mergeCell ref="H10:I10"/>
    <mergeCell ref="B10:C10"/>
    <mergeCell ref="B24:D24"/>
    <mergeCell ref="G29:H29"/>
    <mergeCell ref="E32:F32"/>
    <mergeCell ref="B32:D32"/>
    <mergeCell ref="E28:F28"/>
    <mergeCell ref="G28:H28"/>
    <mergeCell ref="B22:D23"/>
    <mergeCell ref="E22:L22"/>
    <mergeCell ref="B28:D28"/>
    <mergeCell ref="B25:D25"/>
    <mergeCell ref="E24:F24"/>
    <mergeCell ref="K24:L24"/>
    <mergeCell ref="K23:L23"/>
    <mergeCell ref="K26:L26"/>
    <mergeCell ref="J10:K10"/>
    <mergeCell ref="C18:D18"/>
    <mergeCell ref="B11:C11"/>
    <mergeCell ref="M24:N24"/>
    <mergeCell ref="O24:P24"/>
    <mergeCell ref="G23:H23"/>
    <mergeCell ref="J13:K13"/>
    <mergeCell ref="J11:K11"/>
    <mergeCell ref="A18:B18"/>
    <mergeCell ref="D13:E13"/>
    <mergeCell ref="F11:G11"/>
    <mergeCell ref="H11:I11"/>
    <mergeCell ref="Q29:R29"/>
    <mergeCell ref="S29:T29"/>
    <mergeCell ref="M29:N29"/>
    <mergeCell ref="O29:P29"/>
    <mergeCell ref="M22:T22"/>
    <mergeCell ref="M25:N25"/>
    <mergeCell ref="Q23:R23"/>
    <mergeCell ref="G24:H24"/>
    <mergeCell ref="N56:Q56"/>
    <mergeCell ref="S30:T30"/>
    <mergeCell ref="K32:L32"/>
    <mergeCell ref="E30:F30"/>
    <mergeCell ref="I39:J39"/>
    <mergeCell ref="Q36:R36"/>
    <mergeCell ref="I31:J31"/>
    <mergeCell ref="G32:H32"/>
    <mergeCell ref="G31:H31"/>
    <mergeCell ref="G30:H30"/>
    <mergeCell ref="A44:A45"/>
    <mergeCell ref="A48:T48"/>
    <mergeCell ref="E31:F31"/>
    <mergeCell ref="B34:H34"/>
    <mergeCell ref="K40:L40"/>
    <mergeCell ref="S36:T36"/>
    <mergeCell ref="I37:J37"/>
    <mergeCell ref="I32:J32"/>
    <mergeCell ref="B36:D37"/>
    <mergeCell ref="B39:D3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O50"/>
  <sheetViews>
    <sheetView zoomScaleSheetLayoutView="100" zoomScalePageLayoutView="0" workbookViewId="0" topLeftCell="A1">
      <selection activeCell="H1" sqref="H1"/>
    </sheetView>
  </sheetViews>
  <sheetFormatPr defaultColWidth="9.140625" defaultRowHeight="12.75"/>
  <cols>
    <col min="1" max="1" width="7.140625" style="13" customWidth="1"/>
    <col min="2" max="2" width="20.57421875" style="13" customWidth="1"/>
    <col min="3" max="3" width="14.57421875" style="13" customWidth="1"/>
    <col min="4" max="4" width="16.57421875" style="178" customWidth="1"/>
    <col min="5" max="8" width="18.421875" style="178" customWidth="1"/>
    <col min="9" max="9" width="0" style="13" hidden="1" customWidth="1"/>
    <col min="10" max="16384" width="9.140625" style="13" customWidth="1"/>
  </cols>
  <sheetData>
    <row r="1" ht="12.75">
      <c r="H1" s="186" t="s">
        <v>534</v>
      </c>
    </row>
    <row r="2" spans="1:15" ht="15.75">
      <c r="A2" s="996" t="s">
        <v>0</v>
      </c>
      <c r="B2" s="996"/>
      <c r="C2" s="996"/>
      <c r="D2" s="996"/>
      <c r="E2" s="996"/>
      <c r="F2" s="996"/>
      <c r="G2" s="996"/>
      <c r="H2" s="996"/>
      <c r="I2" s="76"/>
      <c r="J2" s="76"/>
      <c r="K2" s="76"/>
      <c r="L2" s="76"/>
      <c r="M2" s="76"/>
      <c r="N2" s="76"/>
      <c r="O2" s="76"/>
    </row>
    <row r="3" spans="1:15" ht="20.25">
      <c r="A3" s="997" t="s">
        <v>693</v>
      </c>
      <c r="B3" s="997"/>
      <c r="C3" s="997"/>
      <c r="D3" s="997"/>
      <c r="E3" s="997"/>
      <c r="F3" s="997"/>
      <c r="G3" s="997"/>
      <c r="H3" s="997"/>
      <c r="I3" s="25"/>
      <c r="J3" s="25"/>
      <c r="K3" s="25"/>
      <c r="L3" s="25"/>
      <c r="M3" s="25"/>
      <c r="N3" s="25"/>
      <c r="O3" s="25"/>
    </row>
    <row r="5" spans="1:15" ht="15.75">
      <c r="A5" s="996" t="s">
        <v>533</v>
      </c>
      <c r="B5" s="996"/>
      <c r="C5" s="996"/>
      <c r="D5" s="996"/>
      <c r="E5" s="996"/>
      <c r="F5" s="996"/>
      <c r="G5" s="996"/>
      <c r="H5" s="996"/>
      <c r="I5" s="76"/>
      <c r="J5" s="76"/>
      <c r="K5" s="76"/>
      <c r="L5" s="76"/>
      <c r="M5" s="76"/>
      <c r="N5" s="76"/>
      <c r="O5" s="76"/>
    </row>
    <row r="6" spans="1:15" ht="12.75">
      <c r="A6" s="734" t="s">
        <v>268</v>
      </c>
      <c r="B6" s="734"/>
      <c r="F6" s="1225" t="s">
        <v>826</v>
      </c>
      <c r="G6" s="1225"/>
      <c r="H6" s="1225"/>
      <c r="L6" s="79"/>
      <c r="M6" s="79"/>
      <c r="N6" s="1223"/>
      <c r="O6" s="1223"/>
    </row>
    <row r="7" spans="1:8" ht="31.5" customHeight="1">
      <c r="A7" s="1157" t="s">
        <v>2</v>
      </c>
      <c r="B7" s="1157" t="s">
        <v>3</v>
      </c>
      <c r="C7" s="1224" t="s">
        <v>402</v>
      </c>
      <c r="D7" s="1220" t="s">
        <v>511</v>
      </c>
      <c r="E7" s="1221"/>
      <c r="F7" s="1221"/>
      <c r="G7" s="1221"/>
      <c r="H7" s="1222"/>
    </row>
    <row r="8" spans="1:9" ht="34.5" customHeight="1">
      <c r="A8" s="1157"/>
      <c r="B8" s="1157"/>
      <c r="C8" s="1224"/>
      <c r="D8" s="735" t="s">
        <v>512</v>
      </c>
      <c r="E8" s="735" t="s">
        <v>513</v>
      </c>
      <c r="F8" s="735" t="s">
        <v>514</v>
      </c>
      <c r="G8" s="735" t="s">
        <v>719</v>
      </c>
      <c r="H8" s="735" t="s">
        <v>47</v>
      </c>
      <c r="I8" s="735" t="s">
        <v>926</v>
      </c>
    </row>
    <row r="9" spans="1:8" ht="12.75">
      <c r="A9" s="5">
        <v>1</v>
      </c>
      <c r="B9" s="5">
        <v>2</v>
      </c>
      <c r="C9" s="5">
        <v>3</v>
      </c>
      <c r="D9" s="5">
        <v>4</v>
      </c>
      <c r="E9" s="5">
        <v>5</v>
      </c>
      <c r="F9" s="5">
        <v>6</v>
      </c>
      <c r="G9" s="5">
        <v>7</v>
      </c>
      <c r="H9" s="5">
        <v>8</v>
      </c>
    </row>
    <row r="10" spans="1:9" ht="12.75">
      <c r="A10" s="205">
        <v>1</v>
      </c>
      <c r="B10" s="723" t="s">
        <v>866</v>
      </c>
      <c r="C10" s="730">
        <v>853</v>
      </c>
      <c r="D10" s="730">
        <f>C10-F10-G10</f>
        <v>15</v>
      </c>
      <c r="E10" s="731">
        <v>0</v>
      </c>
      <c r="F10" s="731">
        <v>0</v>
      </c>
      <c r="G10" s="731">
        <v>838</v>
      </c>
      <c r="H10" s="731">
        <v>0</v>
      </c>
      <c r="I10" s="17">
        <v>1</v>
      </c>
    </row>
    <row r="11" spans="1:9" ht="12.75">
      <c r="A11" s="205">
        <v>2</v>
      </c>
      <c r="B11" s="723" t="s">
        <v>867</v>
      </c>
      <c r="C11" s="730">
        <v>1314</v>
      </c>
      <c r="D11" s="730">
        <f aca="true" t="shared" si="0" ref="D11:D43">C11-F11-G11</f>
        <v>142</v>
      </c>
      <c r="E11" s="731">
        <v>0</v>
      </c>
      <c r="F11" s="731">
        <v>0</v>
      </c>
      <c r="G11" s="731">
        <v>1172</v>
      </c>
      <c r="H11" s="731">
        <v>0</v>
      </c>
      <c r="I11" s="15">
        <v>158</v>
      </c>
    </row>
    <row r="12" spans="1:8" ht="12.75">
      <c r="A12" s="205">
        <v>3</v>
      </c>
      <c r="B12" s="723" t="s">
        <v>868</v>
      </c>
      <c r="C12" s="730">
        <v>2033</v>
      </c>
      <c r="D12" s="730">
        <f t="shared" si="0"/>
        <v>2033</v>
      </c>
      <c r="E12" s="731">
        <v>0</v>
      </c>
      <c r="F12" s="731">
        <v>0</v>
      </c>
      <c r="G12" s="731">
        <v>0</v>
      </c>
      <c r="H12" s="731">
        <v>0</v>
      </c>
    </row>
    <row r="13" spans="1:8" ht="12.75">
      <c r="A13" s="205">
        <v>4</v>
      </c>
      <c r="B13" s="723" t="s">
        <v>869</v>
      </c>
      <c r="C13" s="730">
        <v>1853</v>
      </c>
      <c r="D13" s="730">
        <f t="shared" si="0"/>
        <v>1853</v>
      </c>
      <c r="E13" s="731">
        <v>0</v>
      </c>
      <c r="F13" s="731">
        <v>0</v>
      </c>
      <c r="G13" s="731">
        <v>0</v>
      </c>
      <c r="H13" s="731">
        <v>0</v>
      </c>
    </row>
    <row r="14" spans="1:8" ht="12.75">
      <c r="A14" s="205">
        <v>5</v>
      </c>
      <c r="B14" s="723" t="s">
        <v>870</v>
      </c>
      <c r="C14" s="730">
        <v>2261</v>
      </c>
      <c r="D14" s="730">
        <f t="shared" si="0"/>
        <v>2261</v>
      </c>
      <c r="E14" s="731">
        <v>0</v>
      </c>
      <c r="F14" s="731">
        <v>0</v>
      </c>
      <c r="G14" s="731">
        <v>0</v>
      </c>
      <c r="H14" s="731">
        <v>0</v>
      </c>
    </row>
    <row r="15" spans="1:8" ht="12.75">
      <c r="A15" s="205">
        <v>6</v>
      </c>
      <c r="B15" s="723" t="s">
        <v>871</v>
      </c>
      <c r="C15" s="730">
        <v>1215</v>
      </c>
      <c r="D15" s="730">
        <f t="shared" si="0"/>
        <v>1215</v>
      </c>
      <c r="E15" s="731">
        <v>0</v>
      </c>
      <c r="F15" s="731">
        <v>0</v>
      </c>
      <c r="G15" s="731">
        <v>0</v>
      </c>
      <c r="H15" s="731">
        <v>0</v>
      </c>
    </row>
    <row r="16" spans="1:8" ht="12.75">
      <c r="A16" s="205">
        <v>7</v>
      </c>
      <c r="B16" s="723" t="s">
        <v>872</v>
      </c>
      <c r="C16" s="730">
        <v>1472</v>
      </c>
      <c r="D16" s="730">
        <f t="shared" si="0"/>
        <v>1452</v>
      </c>
      <c r="E16" s="731">
        <v>0</v>
      </c>
      <c r="F16" s="731">
        <v>0</v>
      </c>
      <c r="G16" s="731">
        <v>20</v>
      </c>
      <c r="H16" s="731">
        <v>0</v>
      </c>
    </row>
    <row r="17" spans="1:8" ht="12.75">
      <c r="A17" s="205">
        <v>8</v>
      </c>
      <c r="B17" s="723" t="s">
        <v>873</v>
      </c>
      <c r="C17" s="730">
        <v>2033</v>
      </c>
      <c r="D17" s="730">
        <f t="shared" si="0"/>
        <v>2033</v>
      </c>
      <c r="E17" s="731">
        <v>0</v>
      </c>
      <c r="F17" s="731">
        <v>0</v>
      </c>
      <c r="G17" s="731">
        <v>0</v>
      </c>
      <c r="H17" s="731">
        <v>0</v>
      </c>
    </row>
    <row r="18" spans="1:8" ht="12.75">
      <c r="A18" s="205">
        <v>9</v>
      </c>
      <c r="B18" s="723" t="s">
        <v>874</v>
      </c>
      <c r="C18" s="730">
        <v>1660</v>
      </c>
      <c r="D18" s="730">
        <f t="shared" si="0"/>
        <v>1623</v>
      </c>
      <c r="E18" s="731">
        <v>0</v>
      </c>
      <c r="F18" s="731">
        <v>0</v>
      </c>
      <c r="G18" s="731">
        <v>37</v>
      </c>
      <c r="H18" s="731">
        <v>0</v>
      </c>
    </row>
    <row r="19" spans="1:8" ht="12.75">
      <c r="A19" s="205">
        <v>10</v>
      </c>
      <c r="B19" s="723" t="s">
        <v>875</v>
      </c>
      <c r="C19" s="730">
        <v>2436</v>
      </c>
      <c r="D19" s="730">
        <f t="shared" si="0"/>
        <v>2436</v>
      </c>
      <c r="E19" s="731">
        <v>0</v>
      </c>
      <c r="F19" s="731">
        <v>0</v>
      </c>
      <c r="G19" s="731">
        <v>0</v>
      </c>
      <c r="H19" s="731">
        <v>0</v>
      </c>
    </row>
    <row r="20" spans="1:8" ht="12.75">
      <c r="A20" s="205">
        <v>11</v>
      </c>
      <c r="B20" s="723" t="s">
        <v>876</v>
      </c>
      <c r="C20" s="730">
        <v>1466</v>
      </c>
      <c r="D20" s="730">
        <f t="shared" si="0"/>
        <v>1466</v>
      </c>
      <c r="E20" s="731">
        <v>0</v>
      </c>
      <c r="F20" s="731">
        <v>0</v>
      </c>
      <c r="G20" s="731">
        <v>0</v>
      </c>
      <c r="H20" s="731">
        <v>0</v>
      </c>
    </row>
    <row r="21" spans="1:8" ht="12.75">
      <c r="A21" s="205">
        <v>12</v>
      </c>
      <c r="B21" s="723" t="s">
        <v>877</v>
      </c>
      <c r="C21" s="730">
        <v>2393</v>
      </c>
      <c r="D21" s="730">
        <f t="shared" si="0"/>
        <v>2234</v>
      </c>
      <c r="E21" s="731">
        <v>0</v>
      </c>
      <c r="F21" s="731">
        <v>0</v>
      </c>
      <c r="G21" s="731">
        <v>159</v>
      </c>
      <c r="H21" s="731">
        <v>0</v>
      </c>
    </row>
    <row r="22" spans="1:8" ht="12.75">
      <c r="A22" s="205">
        <v>13</v>
      </c>
      <c r="B22" s="723" t="s">
        <v>878</v>
      </c>
      <c r="C22" s="730">
        <v>2002</v>
      </c>
      <c r="D22" s="730">
        <f t="shared" si="0"/>
        <v>2002</v>
      </c>
      <c r="E22" s="731">
        <v>0</v>
      </c>
      <c r="F22" s="731">
        <v>0</v>
      </c>
      <c r="G22" s="731">
        <v>0</v>
      </c>
      <c r="H22" s="731">
        <v>0</v>
      </c>
    </row>
    <row r="23" spans="1:8" ht="12.75">
      <c r="A23" s="205">
        <v>14</v>
      </c>
      <c r="B23" s="723" t="s">
        <v>879</v>
      </c>
      <c r="C23" s="730">
        <v>937</v>
      </c>
      <c r="D23" s="730">
        <f t="shared" si="0"/>
        <v>859</v>
      </c>
      <c r="E23" s="731">
        <v>0</v>
      </c>
      <c r="F23" s="727">
        <v>4</v>
      </c>
      <c r="G23" s="728">
        <v>74</v>
      </c>
      <c r="H23" s="731">
        <v>0</v>
      </c>
    </row>
    <row r="24" spans="1:8" ht="12.75">
      <c r="A24" s="205">
        <v>15</v>
      </c>
      <c r="B24" s="723" t="s">
        <v>880</v>
      </c>
      <c r="C24" s="730">
        <v>497</v>
      </c>
      <c r="D24" s="730">
        <f t="shared" si="0"/>
        <v>497</v>
      </c>
      <c r="E24" s="731">
        <v>0</v>
      </c>
      <c r="F24" s="728">
        <v>0</v>
      </c>
      <c r="G24" s="728">
        <v>0</v>
      </c>
      <c r="H24" s="731">
        <v>0</v>
      </c>
    </row>
    <row r="25" spans="1:8" ht="12.75">
      <c r="A25" s="205">
        <v>16</v>
      </c>
      <c r="B25" s="723" t="s">
        <v>881</v>
      </c>
      <c r="C25" s="730">
        <v>2695</v>
      </c>
      <c r="D25" s="730">
        <f t="shared" si="0"/>
        <v>2695</v>
      </c>
      <c r="E25" s="731">
        <v>0</v>
      </c>
      <c r="F25" s="728">
        <v>0</v>
      </c>
      <c r="G25" s="728">
        <v>0</v>
      </c>
      <c r="H25" s="731">
        <v>0</v>
      </c>
    </row>
    <row r="26" spans="1:8" ht="12.75">
      <c r="A26" s="205">
        <v>17</v>
      </c>
      <c r="B26" s="723" t="s">
        <v>882</v>
      </c>
      <c r="C26" s="730">
        <v>1632</v>
      </c>
      <c r="D26" s="730">
        <f t="shared" si="0"/>
        <v>1632</v>
      </c>
      <c r="E26" s="731">
        <v>0</v>
      </c>
      <c r="F26" s="728">
        <v>0</v>
      </c>
      <c r="G26" s="728">
        <v>0</v>
      </c>
      <c r="H26" s="731">
        <v>0</v>
      </c>
    </row>
    <row r="27" spans="1:8" ht="12.75">
      <c r="A27" s="618">
        <v>18</v>
      </c>
      <c r="B27" s="736" t="s">
        <v>883</v>
      </c>
      <c r="C27" s="730">
        <v>1404</v>
      </c>
      <c r="D27" s="730">
        <f t="shared" si="0"/>
        <v>1270</v>
      </c>
      <c r="E27" s="731">
        <v>0</v>
      </c>
      <c r="F27" s="728">
        <v>0</v>
      </c>
      <c r="G27" s="728">
        <v>134</v>
      </c>
      <c r="H27" s="731">
        <v>0</v>
      </c>
    </row>
    <row r="28" spans="1:8" ht="12.75">
      <c r="A28" s="205">
        <v>19</v>
      </c>
      <c r="B28" s="723" t="s">
        <v>884</v>
      </c>
      <c r="C28" s="730">
        <v>966</v>
      </c>
      <c r="D28" s="730">
        <f t="shared" si="0"/>
        <v>966</v>
      </c>
      <c r="E28" s="731">
        <v>0</v>
      </c>
      <c r="F28" s="728">
        <v>0</v>
      </c>
      <c r="G28" s="728">
        <v>0</v>
      </c>
      <c r="H28" s="731">
        <v>0</v>
      </c>
    </row>
    <row r="29" spans="1:8" s="168" customFormat="1" ht="12.75">
      <c r="A29" s="618">
        <v>20</v>
      </c>
      <c r="B29" s="736" t="s">
        <v>885</v>
      </c>
      <c r="C29" s="732">
        <v>1075</v>
      </c>
      <c r="D29" s="732">
        <f t="shared" si="0"/>
        <v>6</v>
      </c>
      <c r="E29" s="731">
        <v>0</v>
      </c>
      <c r="F29" s="729">
        <v>0</v>
      </c>
      <c r="G29" s="729">
        <v>1069</v>
      </c>
      <c r="H29" s="731">
        <v>0</v>
      </c>
    </row>
    <row r="30" spans="1:8" ht="12.75">
      <c r="A30" s="205">
        <v>21</v>
      </c>
      <c r="B30" s="723" t="s">
        <v>886</v>
      </c>
      <c r="C30" s="730">
        <v>1088</v>
      </c>
      <c r="D30" s="730">
        <f t="shared" si="0"/>
        <v>1088</v>
      </c>
      <c r="E30" s="731">
        <v>0</v>
      </c>
      <c r="F30" s="728">
        <v>0</v>
      </c>
      <c r="G30" s="728">
        <v>0</v>
      </c>
      <c r="H30" s="731">
        <v>0</v>
      </c>
    </row>
    <row r="31" spans="1:8" ht="12.75">
      <c r="A31" s="205">
        <v>22</v>
      </c>
      <c r="B31" s="723" t="s">
        <v>887</v>
      </c>
      <c r="C31" s="730">
        <v>1269</v>
      </c>
      <c r="D31" s="730">
        <f t="shared" si="0"/>
        <v>1252</v>
      </c>
      <c r="E31" s="731">
        <v>0</v>
      </c>
      <c r="F31" s="728">
        <v>0</v>
      </c>
      <c r="G31" s="728">
        <v>17</v>
      </c>
      <c r="H31" s="731">
        <v>0</v>
      </c>
    </row>
    <row r="32" spans="1:8" ht="12.75">
      <c r="A32" s="205">
        <v>23</v>
      </c>
      <c r="B32" s="723" t="s">
        <v>888</v>
      </c>
      <c r="C32" s="730">
        <v>1505</v>
      </c>
      <c r="D32" s="730">
        <f t="shared" si="0"/>
        <v>1445</v>
      </c>
      <c r="E32" s="731">
        <v>0</v>
      </c>
      <c r="F32" s="728">
        <v>0</v>
      </c>
      <c r="G32" s="728">
        <v>60</v>
      </c>
      <c r="H32" s="731">
        <v>0</v>
      </c>
    </row>
    <row r="33" spans="1:8" ht="12.75">
      <c r="A33" s="205">
        <v>24</v>
      </c>
      <c r="B33" s="723" t="s">
        <v>889</v>
      </c>
      <c r="C33" s="730">
        <v>846</v>
      </c>
      <c r="D33" s="730">
        <f t="shared" si="0"/>
        <v>846</v>
      </c>
      <c r="E33" s="731">
        <v>0</v>
      </c>
      <c r="F33" s="728">
        <v>0</v>
      </c>
      <c r="G33" s="728">
        <v>0</v>
      </c>
      <c r="H33" s="731">
        <v>0</v>
      </c>
    </row>
    <row r="34" spans="1:8" ht="12.75">
      <c r="A34" s="205">
        <v>25</v>
      </c>
      <c r="B34" s="723" t="s">
        <v>890</v>
      </c>
      <c r="C34" s="730">
        <v>1776</v>
      </c>
      <c r="D34" s="730">
        <f t="shared" si="0"/>
        <v>1247</v>
      </c>
      <c r="E34" s="731">
        <v>0</v>
      </c>
      <c r="F34" s="728">
        <v>0</v>
      </c>
      <c r="G34" s="728">
        <v>529</v>
      </c>
      <c r="H34" s="731">
        <v>0</v>
      </c>
    </row>
    <row r="35" spans="1:8" ht="12.75">
      <c r="A35" s="205">
        <v>26</v>
      </c>
      <c r="B35" s="723" t="s">
        <v>891</v>
      </c>
      <c r="C35" s="730">
        <v>2242</v>
      </c>
      <c r="D35" s="730">
        <f t="shared" si="0"/>
        <v>1820</v>
      </c>
      <c r="E35" s="731">
        <v>0</v>
      </c>
      <c r="F35" s="728">
        <v>0</v>
      </c>
      <c r="G35" s="728">
        <v>422</v>
      </c>
      <c r="H35" s="731">
        <v>0</v>
      </c>
    </row>
    <row r="36" spans="1:8" ht="12.75">
      <c r="A36" s="205">
        <v>27</v>
      </c>
      <c r="B36" s="723" t="s">
        <v>892</v>
      </c>
      <c r="C36" s="730">
        <v>1670</v>
      </c>
      <c r="D36" s="730">
        <f t="shared" si="0"/>
        <v>1601</v>
      </c>
      <c r="E36" s="731">
        <v>0</v>
      </c>
      <c r="F36" s="728">
        <v>0</v>
      </c>
      <c r="G36" s="728">
        <v>69</v>
      </c>
      <c r="H36" s="731">
        <v>0</v>
      </c>
    </row>
    <row r="37" spans="1:8" ht="12.75">
      <c r="A37" s="205">
        <v>28</v>
      </c>
      <c r="B37" s="723" t="s">
        <v>893</v>
      </c>
      <c r="C37" s="730">
        <v>2316</v>
      </c>
      <c r="D37" s="730">
        <f t="shared" si="0"/>
        <v>2316</v>
      </c>
      <c r="E37" s="731">
        <v>0</v>
      </c>
      <c r="F37" s="728">
        <v>0</v>
      </c>
      <c r="G37" s="728">
        <v>0</v>
      </c>
      <c r="H37" s="731">
        <v>0</v>
      </c>
    </row>
    <row r="38" spans="1:8" ht="12.75">
      <c r="A38" s="205">
        <v>29</v>
      </c>
      <c r="B38" s="723" t="s">
        <v>894</v>
      </c>
      <c r="C38" s="730">
        <v>1758</v>
      </c>
      <c r="D38" s="730">
        <f t="shared" si="0"/>
        <v>1758</v>
      </c>
      <c r="E38" s="731">
        <v>0</v>
      </c>
      <c r="F38" s="728">
        <v>0</v>
      </c>
      <c r="G38" s="728">
        <v>0</v>
      </c>
      <c r="H38" s="731">
        <v>0</v>
      </c>
    </row>
    <row r="39" spans="1:8" ht="12.75">
      <c r="A39" s="205">
        <v>30</v>
      </c>
      <c r="B39" s="723" t="s">
        <v>895</v>
      </c>
      <c r="C39" s="730">
        <v>1676</v>
      </c>
      <c r="D39" s="730">
        <f t="shared" si="0"/>
        <v>1138</v>
      </c>
      <c r="E39" s="731">
        <v>0</v>
      </c>
      <c r="F39" s="728">
        <v>0</v>
      </c>
      <c r="G39" s="728">
        <v>538</v>
      </c>
      <c r="H39" s="731">
        <v>0</v>
      </c>
    </row>
    <row r="40" spans="1:8" ht="12.75">
      <c r="A40" s="205">
        <v>31</v>
      </c>
      <c r="B40" s="723" t="s">
        <v>896</v>
      </c>
      <c r="C40" s="730">
        <v>2344</v>
      </c>
      <c r="D40" s="730">
        <f t="shared" si="0"/>
        <v>2217</v>
      </c>
      <c r="E40" s="731">
        <v>0</v>
      </c>
      <c r="F40" s="728">
        <v>0</v>
      </c>
      <c r="G40" s="728">
        <v>127</v>
      </c>
      <c r="H40" s="731">
        <v>0</v>
      </c>
    </row>
    <row r="41" spans="1:8" ht="12.75">
      <c r="A41" s="205">
        <v>32</v>
      </c>
      <c r="B41" s="723" t="s">
        <v>897</v>
      </c>
      <c r="C41" s="730">
        <v>1147</v>
      </c>
      <c r="D41" s="730">
        <f t="shared" si="0"/>
        <v>1147</v>
      </c>
      <c r="E41" s="731">
        <v>0</v>
      </c>
      <c r="F41" s="728">
        <v>0</v>
      </c>
      <c r="G41" s="728">
        <v>0</v>
      </c>
      <c r="H41" s="731">
        <v>0</v>
      </c>
    </row>
    <row r="42" spans="1:8" ht="12.75">
      <c r="A42" s="205">
        <v>33</v>
      </c>
      <c r="B42" s="723" t="s">
        <v>898</v>
      </c>
      <c r="C42" s="730">
        <v>1710</v>
      </c>
      <c r="D42" s="730">
        <f t="shared" si="0"/>
        <v>1710</v>
      </c>
      <c r="E42" s="731">
        <v>0</v>
      </c>
      <c r="F42" s="728">
        <v>0</v>
      </c>
      <c r="G42" s="728">
        <v>0</v>
      </c>
      <c r="H42" s="731">
        <v>0</v>
      </c>
    </row>
    <row r="43" spans="1:8" ht="12.75">
      <c r="A43" s="205">
        <v>34</v>
      </c>
      <c r="B43" s="723" t="s">
        <v>899</v>
      </c>
      <c r="C43" s="730">
        <v>1095</v>
      </c>
      <c r="D43" s="730">
        <f t="shared" si="0"/>
        <v>1037</v>
      </c>
      <c r="E43" s="731">
        <v>0</v>
      </c>
      <c r="F43" s="728">
        <v>0</v>
      </c>
      <c r="G43" s="728">
        <v>58</v>
      </c>
      <c r="H43" s="731">
        <v>0</v>
      </c>
    </row>
    <row r="44" spans="1:8" ht="12.75">
      <c r="A44" s="1157" t="s">
        <v>900</v>
      </c>
      <c r="B44" s="1157"/>
      <c r="C44" s="733">
        <v>54639</v>
      </c>
      <c r="D44" s="733">
        <f>SUM(D10:D43)</f>
        <v>49312</v>
      </c>
      <c r="E44" s="733">
        <f>SUM(E10:E43)</f>
        <v>0</v>
      </c>
      <c r="F44" s="733">
        <f>SUM(F10:F43)</f>
        <v>4</v>
      </c>
      <c r="G44" s="733">
        <v>5323</v>
      </c>
      <c r="H44" s="733">
        <f>SUM(H10:H43)</f>
        <v>0</v>
      </c>
    </row>
    <row r="45" spans="1:8" ht="15" customHeight="1">
      <c r="A45" s="143"/>
      <c r="B45" s="143"/>
      <c r="C45" s="143"/>
      <c r="D45" s="144"/>
      <c r="E45" s="144"/>
      <c r="F45" s="144"/>
      <c r="G45" s="144"/>
      <c r="H45" s="144"/>
    </row>
    <row r="46" spans="1:8" ht="15" customHeight="1">
      <c r="A46" s="143"/>
      <c r="B46" s="143"/>
      <c r="C46" s="143"/>
      <c r="D46" s="144"/>
      <c r="E46" s="144"/>
      <c r="F46" s="144"/>
      <c r="G46" s="144"/>
      <c r="H46" s="144"/>
    </row>
    <row r="47" spans="1:9" ht="15" customHeight="1">
      <c r="A47" s="143"/>
      <c r="B47" s="143"/>
      <c r="C47" s="143"/>
      <c r="D47" s="13">
        <f>D44/C44*100</f>
        <v>90.25055363385128</v>
      </c>
      <c r="E47" s="148"/>
      <c r="F47" s="1201" t="s">
        <v>12</v>
      </c>
      <c r="G47" s="1201"/>
      <c r="H47" s="1201"/>
      <c r="I47" s="148"/>
    </row>
    <row r="48" spans="1:9" ht="12.75" customHeight="1">
      <c r="A48" s="12" t="s">
        <v>1121</v>
      </c>
      <c r="C48" s="143"/>
      <c r="D48" s="13"/>
      <c r="E48" s="148"/>
      <c r="F48" s="1201" t="s">
        <v>13</v>
      </c>
      <c r="G48" s="1201"/>
      <c r="H48" s="1201"/>
      <c r="I48" s="148"/>
    </row>
    <row r="49" spans="4:9" ht="12.75" customHeight="1">
      <c r="D49" s="13"/>
      <c r="E49" s="148"/>
      <c r="F49" s="1201" t="s">
        <v>86</v>
      </c>
      <c r="G49" s="1201"/>
      <c r="H49" s="1201"/>
      <c r="I49" s="148"/>
    </row>
    <row r="50" spans="4:9" ht="12.75">
      <c r="D50" s="13"/>
      <c r="E50" s="147"/>
      <c r="F50" s="147"/>
      <c r="G50" s="147" t="s">
        <v>83</v>
      </c>
      <c r="H50" s="147"/>
      <c r="I50" s="143"/>
    </row>
  </sheetData>
  <sheetProtection/>
  <mergeCells count="13">
    <mergeCell ref="N6:O6"/>
    <mergeCell ref="A7:A8"/>
    <mergeCell ref="B7:B8"/>
    <mergeCell ref="C7:C8"/>
    <mergeCell ref="F6:H6"/>
    <mergeCell ref="F49:H49"/>
    <mergeCell ref="F48:H48"/>
    <mergeCell ref="A2:H2"/>
    <mergeCell ref="A3:H3"/>
    <mergeCell ref="A5:H5"/>
    <mergeCell ref="D7:H7"/>
    <mergeCell ref="A44:B44"/>
    <mergeCell ref="F47:H4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4" r:id="rId1"/>
  <colBreaks count="1" manualBreakCount="1">
    <brk id="8" max="65535" man="1"/>
  </colBreaks>
</worksheet>
</file>

<file path=xl/worksheets/sheet41.xml><?xml version="1.0" encoding="utf-8"?>
<worksheet xmlns="http://schemas.openxmlformats.org/spreadsheetml/2006/main" xmlns:r="http://schemas.openxmlformats.org/officeDocument/2006/relationships">
  <sheetPr>
    <pageSetUpPr fitToPage="1"/>
  </sheetPr>
  <dimension ref="A1:O49"/>
  <sheetViews>
    <sheetView view="pageBreakPreview" zoomScale="90" zoomScaleSheetLayoutView="90" zoomScalePageLayoutView="0" workbookViewId="0" topLeftCell="A1">
      <pane xSplit="2" ySplit="8" topLeftCell="C33" activePane="bottomRight" state="frozen"/>
      <selection pane="topLeft" activeCell="A1" sqref="A1"/>
      <selection pane="topRight" activeCell="C1" sqref="C1"/>
      <selection pane="bottomLeft" activeCell="A9" sqref="A9"/>
      <selection pane="bottomRight" activeCell="L46" sqref="L46:N49"/>
    </sheetView>
  </sheetViews>
  <sheetFormatPr defaultColWidth="9.140625" defaultRowHeight="12.75"/>
  <cols>
    <col min="1" max="1" width="9.140625" style="13" customWidth="1"/>
    <col min="2" max="2" width="20.8515625" style="13" customWidth="1"/>
    <col min="3" max="3" width="16.7109375" style="13" customWidth="1"/>
    <col min="4" max="4" width="9.421875" style="13" customWidth="1"/>
    <col min="5" max="5" width="9.00390625" style="13" customWidth="1"/>
    <col min="6" max="6" width="11.57421875" style="13" customWidth="1"/>
    <col min="7" max="8" width="10.421875" style="13" customWidth="1"/>
    <col min="9" max="10" width="10.421875" style="178" customWidth="1"/>
    <col min="11" max="11" width="10.57421875" style="13" customWidth="1"/>
    <col min="12" max="12" width="10.421875" style="13" customWidth="1"/>
    <col min="13" max="13" width="11.57421875" style="13" customWidth="1"/>
    <col min="14" max="14" width="13.00390625" style="13" customWidth="1"/>
    <col min="15" max="16384" width="9.140625" style="13" customWidth="1"/>
  </cols>
  <sheetData>
    <row r="1" spans="1:14" ht="15.75">
      <c r="A1" s="996" t="s">
        <v>0</v>
      </c>
      <c r="B1" s="996"/>
      <c r="C1" s="996"/>
      <c r="D1" s="996"/>
      <c r="E1" s="996"/>
      <c r="F1" s="996"/>
      <c r="G1" s="996"/>
      <c r="H1" s="996"/>
      <c r="I1" s="996"/>
      <c r="J1" s="996"/>
      <c r="K1" s="996"/>
      <c r="N1" s="712" t="s">
        <v>536</v>
      </c>
    </row>
    <row r="2" spans="1:11" ht="20.25">
      <c r="A2" s="997" t="s">
        <v>656</v>
      </c>
      <c r="B2" s="997"/>
      <c r="C2" s="997"/>
      <c r="D2" s="997"/>
      <c r="E2" s="997"/>
      <c r="F2" s="997"/>
      <c r="G2" s="997"/>
      <c r="H2" s="997"/>
      <c r="I2" s="997"/>
      <c r="J2" s="997"/>
      <c r="K2" s="997"/>
    </row>
    <row r="4" spans="1:14" ht="15.75">
      <c r="A4" s="996" t="s">
        <v>535</v>
      </c>
      <c r="B4" s="996"/>
      <c r="C4" s="996"/>
      <c r="D4" s="996"/>
      <c r="E4" s="996"/>
      <c r="F4" s="996"/>
      <c r="G4" s="996"/>
      <c r="H4" s="996"/>
      <c r="I4" s="996"/>
      <c r="J4" s="996"/>
      <c r="K4" s="996"/>
      <c r="L4" s="996"/>
      <c r="M4" s="996"/>
      <c r="N4" s="996"/>
    </row>
    <row r="5" spans="1:12" ht="12.75">
      <c r="A5" s="734" t="s">
        <v>268</v>
      </c>
      <c r="B5" s="734"/>
      <c r="C5" s="734"/>
      <c r="D5" s="734"/>
      <c r="E5" s="734"/>
      <c r="F5" s="734"/>
      <c r="G5" s="734"/>
      <c r="L5" s="13" t="s">
        <v>826</v>
      </c>
    </row>
    <row r="6" spans="1:14" ht="28.5" customHeight="1">
      <c r="A6" s="1207" t="s">
        <v>2</v>
      </c>
      <c r="B6" s="1207" t="s">
        <v>37</v>
      </c>
      <c r="C6" s="1157" t="s">
        <v>415</v>
      </c>
      <c r="D6" s="1227" t="s">
        <v>468</v>
      </c>
      <c r="E6" s="1227"/>
      <c r="F6" s="1227"/>
      <c r="G6" s="1227"/>
      <c r="H6" s="1213"/>
      <c r="I6" s="1226" t="s">
        <v>562</v>
      </c>
      <c r="J6" s="1226" t="s">
        <v>563</v>
      </c>
      <c r="K6" s="1157" t="s">
        <v>515</v>
      </c>
      <c r="L6" s="1157"/>
      <c r="M6" s="1157"/>
      <c r="N6" s="1157"/>
    </row>
    <row r="7" spans="1:14" ht="39" customHeight="1">
      <c r="A7" s="1208"/>
      <c r="B7" s="1208"/>
      <c r="C7" s="1157"/>
      <c r="D7" s="205" t="s">
        <v>467</v>
      </c>
      <c r="E7" s="205" t="s">
        <v>416</v>
      </c>
      <c r="F7" s="112" t="s">
        <v>417</v>
      </c>
      <c r="G7" s="205" t="s">
        <v>418</v>
      </c>
      <c r="H7" s="205" t="s">
        <v>47</v>
      </c>
      <c r="I7" s="1226"/>
      <c r="J7" s="1226"/>
      <c r="K7" s="205" t="s">
        <v>419</v>
      </c>
      <c r="L7" s="210" t="s">
        <v>516</v>
      </c>
      <c r="M7" s="205" t="s">
        <v>420</v>
      </c>
      <c r="N7" s="210" t="s">
        <v>421</v>
      </c>
    </row>
    <row r="8" spans="1:14" ht="12.75">
      <c r="A8" s="51" t="s">
        <v>275</v>
      </c>
      <c r="B8" s="51" t="s">
        <v>276</v>
      </c>
      <c r="C8" s="51" t="s">
        <v>277</v>
      </c>
      <c r="D8" s="51" t="s">
        <v>278</v>
      </c>
      <c r="E8" s="51" t="s">
        <v>279</v>
      </c>
      <c r="F8" s="51" t="s">
        <v>280</v>
      </c>
      <c r="G8" s="51" t="s">
        <v>281</v>
      </c>
      <c r="H8" s="51" t="s">
        <v>282</v>
      </c>
      <c r="I8" s="737" t="s">
        <v>301</v>
      </c>
      <c r="J8" s="737" t="s">
        <v>302</v>
      </c>
      <c r="K8" s="51" t="s">
        <v>303</v>
      </c>
      <c r="L8" s="51" t="s">
        <v>331</v>
      </c>
      <c r="M8" s="51" t="s">
        <v>332</v>
      </c>
      <c r="N8" s="51" t="s">
        <v>333</v>
      </c>
    </row>
    <row r="9" spans="1:14" ht="15">
      <c r="A9" s="205">
        <v>1</v>
      </c>
      <c r="B9" s="723" t="s">
        <v>866</v>
      </c>
      <c r="C9" s="739">
        <v>853</v>
      </c>
      <c r="D9" s="708">
        <f>C9*74%</f>
        <v>631.22</v>
      </c>
      <c r="E9" s="708">
        <f>C9*19%</f>
        <v>162.07</v>
      </c>
      <c r="F9" s="708">
        <v>60</v>
      </c>
      <c r="G9" s="707">
        <v>0</v>
      </c>
      <c r="H9" s="707">
        <v>0</v>
      </c>
      <c r="I9" s="707">
        <v>853</v>
      </c>
      <c r="J9" s="707">
        <v>853</v>
      </c>
      <c r="K9" s="707">
        <v>853</v>
      </c>
      <c r="L9" s="707">
        <v>853</v>
      </c>
      <c r="M9" s="707">
        <v>853</v>
      </c>
      <c r="N9" s="707">
        <v>853</v>
      </c>
    </row>
    <row r="10" spans="1:14" ht="15">
      <c r="A10" s="205">
        <v>2</v>
      </c>
      <c r="B10" s="723" t="s">
        <v>867</v>
      </c>
      <c r="C10" s="739">
        <v>1314</v>
      </c>
      <c r="D10" s="708">
        <f aca="true" t="shared" si="0" ref="D10:D42">C10*74%</f>
        <v>972.36</v>
      </c>
      <c r="E10" s="708">
        <f aca="true" t="shared" si="1" ref="E10:E41">C10*19%</f>
        <v>249.66</v>
      </c>
      <c r="F10" s="708">
        <v>91.98000000000002</v>
      </c>
      <c r="G10" s="707">
        <v>0</v>
      </c>
      <c r="H10" s="707">
        <v>0</v>
      </c>
      <c r="I10" s="707">
        <v>1314</v>
      </c>
      <c r="J10" s="707">
        <v>1314</v>
      </c>
      <c r="K10" s="707">
        <v>1314</v>
      </c>
      <c r="L10" s="707">
        <v>1314</v>
      </c>
      <c r="M10" s="707">
        <v>1314</v>
      </c>
      <c r="N10" s="707">
        <v>1314</v>
      </c>
    </row>
    <row r="11" spans="1:14" ht="15">
      <c r="A11" s="205">
        <v>3</v>
      </c>
      <c r="B11" s="723" t="s">
        <v>868</v>
      </c>
      <c r="C11" s="739">
        <v>2033</v>
      </c>
      <c r="D11" s="708">
        <f t="shared" si="0"/>
        <v>1504.42</v>
      </c>
      <c r="E11" s="708">
        <f t="shared" si="1"/>
        <v>386.27</v>
      </c>
      <c r="F11" s="708">
        <v>142</v>
      </c>
      <c r="G11" s="707">
        <v>0</v>
      </c>
      <c r="H11" s="707">
        <v>0</v>
      </c>
      <c r="I11" s="707">
        <v>2033</v>
      </c>
      <c r="J11" s="707">
        <v>2033</v>
      </c>
      <c r="K11" s="707">
        <v>2033</v>
      </c>
      <c r="L11" s="707">
        <v>2033</v>
      </c>
      <c r="M11" s="707">
        <v>2033</v>
      </c>
      <c r="N11" s="707">
        <v>2033</v>
      </c>
    </row>
    <row r="12" spans="1:14" ht="15">
      <c r="A12" s="205">
        <v>4</v>
      </c>
      <c r="B12" s="723" t="s">
        <v>869</v>
      </c>
      <c r="C12" s="739">
        <v>1853</v>
      </c>
      <c r="D12" s="708">
        <f t="shared" si="0"/>
        <v>1371.22</v>
      </c>
      <c r="E12" s="708">
        <f t="shared" si="1"/>
        <v>352.07</v>
      </c>
      <c r="F12" s="708">
        <v>129.71000000000004</v>
      </c>
      <c r="G12" s="707">
        <v>0</v>
      </c>
      <c r="H12" s="707">
        <v>0</v>
      </c>
      <c r="I12" s="707">
        <v>1853</v>
      </c>
      <c r="J12" s="707">
        <v>1853</v>
      </c>
      <c r="K12" s="707">
        <v>1853</v>
      </c>
      <c r="L12" s="707">
        <v>1853</v>
      </c>
      <c r="M12" s="707">
        <v>1853</v>
      </c>
      <c r="N12" s="707">
        <v>1853</v>
      </c>
    </row>
    <row r="13" spans="1:14" ht="15">
      <c r="A13" s="205">
        <v>5</v>
      </c>
      <c r="B13" s="723" t="s">
        <v>870</v>
      </c>
      <c r="C13" s="739">
        <v>2261</v>
      </c>
      <c r="D13" s="708">
        <f t="shared" si="0"/>
        <v>1673.1399999999999</v>
      </c>
      <c r="E13" s="708">
        <f t="shared" si="1"/>
        <v>429.59000000000003</v>
      </c>
      <c r="F13" s="708">
        <v>158.40999999999985</v>
      </c>
      <c r="G13" s="707">
        <v>0</v>
      </c>
      <c r="H13" s="707">
        <v>0</v>
      </c>
      <c r="I13" s="707">
        <v>2261</v>
      </c>
      <c r="J13" s="707">
        <v>2261</v>
      </c>
      <c r="K13" s="707">
        <v>2261</v>
      </c>
      <c r="L13" s="707">
        <v>2261</v>
      </c>
      <c r="M13" s="707">
        <v>2261</v>
      </c>
      <c r="N13" s="707">
        <v>2261</v>
      </c>
    </row>
    <row r="14" spans="1:14" ht="15">
      <c r="A14" s="205">
        <v>6</v>
      </c>
      <c r="B14" s="723" t="s">
        <v>871</v>
      </c>
      <c r="C14" s="739">
        <v>1215</v>
      </c>
      <c r="D14" s="708">
        <f t="shared" si="0"/>
        <v>899.1</v>
      </c>
      <c r="E14" s="708">
        <f t="shared" si="1"/>
        <v>230.85</v>
      </c>
      <c r="F14" s="708">
        <v>85.04999999999995</v>
      </c>
      <c r="G14" s="707">
        <v>0</v>
      </c>
      <c r="H14" s="707">
        <v>0</v>
      </c>
      <c r="I14" s="707">
        <v>1215</v>
      </c>
      <c r="J14" s="707">
        <v>1215</v>
      </c>
      <c r="K14" s="707">
        <v>1215</v>
      </c>
      <c r="L14" s="707">
        <v>1215</v>
      </c>
      <c r="M14" s="707">
        <v>1215</v>
      </c>
      <c r="N14" s="707">
        <v>1215</v>
      </c>
    </row>
    <row r="15" spans="1:14" ht="15">
      <c r="A15" s="205">
        <v>7</v>
      </c>
      <c r="B15" s="723" t="s">
        <v>872</v>
      </c>
      <c r="C15" s="739">
        <v>1472</v>
      </c>
      <c r="D15" s="708">
        <f t="shared" si="0"/>
        <v>1089.28</v>
      </c>
      <c r="E15" s="708">
        <f t="shared" si="1"/>
        <v>279.68</v>
      </c>
      <c r="F15" s="708">
        <v>103.03999999999996</v>
      </c>
      <c r="G15" s="707">
        <v>0</v>
      </c>
      <c r="H15" s="707">
        <v>0</v>
      </c>
      <c r="I15" s="707">
        <v>1472</v>
      </c>
      <c r="J15" s="707">
        <v>1472</v>
      </c>
      <c r="K15" s="707">
        <v>1472</v>
      </c>
      <c r="L15" s="707">
        <v>1472</v>
      </c>
      <c r="M15" s="707">
        <v>1472</v>
      </c>
      <c r="N15" s="707">
        <v>1472</v>
      </c>
    </row>
    <row r="16" spans="1:14" ht="15">
      <c r="A16" s="205">
        <v>8</v>
      </c>
      <c r="B16" s="723" t="s">
        <v>873</v>
      </c>
      <c r="C16" s="739">
        <v>2033</v>
      </c>
      <c r="D16" s="708">
        <f t="shared" si="0"/>
        <v>1504.42</v>
      </c>
      <c r="E16" s="708">
        <f t="shared" si="1"/>
        <v>386.27</v>
      </c>
      <c r="F16" s="708">
        <v>142.30999999999995</v>
      </c>
      <c r="G16" s="707">
        <v>0</v>
      </c>
      <c r="H16" s="707">
        <v>0</v>
      </c>
      <c r="I16" s="707">
        <v>2033</v>
      </c>
      <c r="J16" s="707">
        <v>2033</v>
      </c>
      <c r="K16" s="707">
        <v>2033</v>
      </c>
      <c r="L16" s="707">
        <v>2033</v>
      </c>
      <c r="M16" s="707">
        <v>2033</v>
      </c>
      <c r="N16" s="707">
        <v>2033</v>
      </c>
    </row>
    <row r="17" spans="1:14" ht="15">
      <c r="A17" s="205">
        <v>9</v>
      </c>
      <c r="B17" s="723" t="s">
        <v>874</v>
      </c>
      <c r="C17" s="739">
        <v>1660</v>
      </c>
      <c r="D17" s="708">
        <f t="shared" si="0"/>
        <v>1228.4</v>
      </c>
      <c r="E17" s="708">
        <f t="shared" si="1"/>
        <v>315.4</v>
      </c>
      <c r="F17" s="708">
        <v>116.19999999999982</v>
      </c>
      <c r="G17" s="707">
        <v>0</v>
      </c>
      <c r="H17" s="707">
        <v>0</v>
      </c>
      <c r="I17" s="707">
        <v>1660</v>
      </c>
      <c r="J17" s="707">
        <v>1660</v>
      </c>
      <c r="K17" s="707">
        <v>1660</v>
      </c>
      <c r="L17" s="707">
        <v>1660</v>
      </c>
      <c r="M17" s="707">
        <v>1660</v>
      </c>
      <c r="N17" s="707">
        <v>1660</v>
      </c>
    </row>
    <row r="18" spans="1:14" ht="15">
      <c r="A18" s="205">
        <v>10</v>
      </c>
      <c r="B18" s="723" t="s">
        <v>875</v>
      </c>
      <c r="C18" s="739">
        <v>2436</v>
      </c>
      <c r="D18" s="708">
        <f t="shared" si="0"/>
        <v>1802.6399999999999</v>
      </c>
      <c r="E18" s="708">
        <f t="shared" si="1"/>
        <v>462.84000000000003</v>
      </c>
      <c r="F18" s="708">
        <v>171</v>
      </c>
      <c r="G18" s="707">
        <v>0</v>
      </c>
      <c r="H18" s="707">
        <v>0</v>
      </c>
      <c r="I18" s="707">
        <v>2436</v>
      </c>
      <c r="J18" s="707">
        <v>2436</v>
      </c>
      <c r="K18" s="707">
        <v>2436</v>
      </c>
      <c r="L18" s="707">
        <v>2436</v>
      </c>
      <c r="M18" s="707">
        <v>2436</v>
      </c>
      <c r="N18" s="707">
        <v>2436</v>
      </c>
    </row>
    <row r="19" spans="1:14" ht="15">
      <c r="A19" s="205">
        <v>11</v>
      </c>
      <c r="B19" s="723" t="s">
        <v>876</v>
      </c>
      <c r="C19" s="739">
        <v>1466</v>
      </c>
      <c r="D19" s="708">
        <f t="shared" si="0"/>
        <v>1084.84</v>
      </c>
      <c r="E19" s="708">
        <f t="shared" si="1"/>
        <v>278.54</v>
      </c>
      <c r="F19" s="708">
        <v>102.62000000000012</v>
      </c>
      <c r="G19" s="707">
        <v>0</v>
      </c>
      <c r="H19" s="707">
        <v>0</v>
      </c>
      <c r="I19" s="707">
        <v>1466</v>
      </c>
      <c r="J19" s="707">
        <v>1466</v>
      </c>
      <c r="K19" s="707">
        <v>1466</v>
      </c>
      <c r="L19" s="707">
        <v>1466</v>
      </c>
      <c r="M19" s="707">
        <v>1466</v>
      </c>
      <c r="N19" s="707">
        <v>1466</v>
      </c>
    </row>
    <row r="20" spans="1:14" ht="15">
      <c r="A20" s="205">
        <v>12</v>
      </c>
      <c r="B20" s="723" t="s">
        <v>877</v>
      </c>
      <c r="C20" s="739">
        <v>2393</v>
      </c>
      <c r="D20" s="708">
        <f t="shared" si="0"/>
        <v>1770.82</v>
      </c>
      <c r="E20" s="708">
        <f t="shared" si="1"/>
        <v>454.67</v>
      </c>
      <c r="F20" s="708">
        <v>167.44000000000005</v>
      </c>
      <c r="G20" s="707">
        <v>0</v>
      </c>
      <c r="H20" s="707">
        <v>0</v>
      </c>
      <c r="I20" s="707">
        <v>2393</v>
      </c>
      <c r="J20" s="707">
        <v>2393</v>
      </c>
      <c r="K20" s="707">
        <v>2393</v>
      </c>
      <c r="L20" s="707">
        <v>2393</v>
      </c>
      <c r="M20" s="707">
        <v>2393</v>
      </c>
      <c r="N20" s="707">
        <v>2393</v>
      </c>
    </row>
    <row r="21" spans="1:15" ht="15">
      <c r="A21" s="205">
        <v>13</v>
      </c>
      <c r="B21" s="723" t="s">
        <v>878</v>
      </c>
      <c r="C21" s="739">
        <v>2002</v>
      </c>
      <c r="D21" s="708">
        <f t="shared" si="0"/>
        <v>1481.48</v>
      </c>
      <c r="E21" s="708">
        <f t="shared" si="1"/>
        <v>380.38</v>
      </c>
      <c r="F21" s="708">
        <v>140.13999999999987</v>
      </c>
      <c r="G21" s="707">
        <v>0</v>
      </c>
      <c r="H21" s="707">
        <v>0</v>
      </c>
      <c r="I21" s="707">
        <v>2002</v>
      </c>
      <c r="J21" s="707">
        <v>2002</v>
      </c>
      <c r="K21" s="707">
        <v>2002</v>
      </c>
      <c r="L21" s="707">
        <v>2002</v>
      </c>
      <c r="M21" s="707">
        <v>2002</v>
      </c>
      <c r="N21" s="707">
        <v>2002</v>
      </c>
      <c r="O21" s="13" t="s">
        <v>414</v>
      </c>
    </row>
    <row r="22" spans="1:14" ht="15">
      <c r="A22" s="205">
        <v>14</v>
      </c>
      <c r="B22" s="723" t="s">
        <v>879</v>
      </c>
      <c r="C22" s="739">
        <v>937</v>
      </c>
      <c r="D22" s="708">
        <f t="shared" si="0"/>
        <v>693.38</v>
      </c>
      <c r="E22" s="708">
        <f t="shared" si="1"/>
        <v>178.03</v>
      </c>
      <c r="F22" s="708">
        <v>65.51999999999998</v>
      </c>
      <c r="G22" s="707">
        <v>0</v>
      </c>
      <c r="H22" s="707">
        <v>0</v>
      </c>
      <c r="I22" s="707">
        <v>937</v>
      </c>
      <c r="J22" s="707">
        <v>937</v>
      </c>
      <c r="K22" s="707">
        <v>937</v>
      </c>
      <c r="L22" s="707">
        <v>937</v>
      </c>
      <c r="M22" s="707">
        <v>937</v>
      </c>
      <c r="N22" s="707">
        <v>937</v>
      </c>
    </row>
    <row r="23" spans="1:14" ht="15">
      <c r="A23" s="205">
        <v>15</v>
      </c>
      <c r="B23" s="723" t="s">
        <v>880</v>
      </c>
      <c r="C23" s="739">
        <v>497</v>
      </c>
      <c r="D23" s="708">
        <f t="shared" si="0"/>
        <v>367.78</v>
      </c>
      <c r="E23" s="708">
        <f t="shared" si="1"/>
        <v>94.43</v>
      </c>
      <c r="F23" s="708">
        <v>34.71999999999997</v>
      </c>
      <c r="G23" s="707">
        <v>0</v>
      </c>
      <c r="H23" s="707">
        <v>0</v>
      </c>
      <c r="I23" s="707">
        <v>497</v>
      </c>
      <c r="J23" s="707">
        <v>497</v>
      </c>
      <c r="K23" s="707">
        <v>497</v>
      </c>
      <c r="L23" s="707">
        <v>497</v>
      </c>
      <c r="M23" s="707">
        <v>497</v>
      </c>
      <c r="N23" s="707">
        <v>497</v>
      </c>
    </row>
    <row r="24" spans="1:14" ht="15">
      <c r="A24" s="205">
        <v>16</v>
      </c>
      <c r="B24" s="723" t="s">
        <v>881</v>
      </c>
      <c r="C24" s="739">
        <v>2695</v>
      </c>
      <c r="D24" s="708">
        <f t="shared" si="0"/>
        <v>1994.3</v>
      </c>
      <c r="E24" s="708">
        <f t="shared" si="1"/>
        <v>512.05</v>
      </c>
      <c r="F24" s="708">
        <v>188.86000000000013</v>
      </c>
      <c r="G24" s="707">
        <v>0</v>
      </c>
      <c r="H24" s="707">
        <v>0</v>
      </c>
      <c r="I24" s="707">
        <v>2695</v>
      </c>
      <c r="J24" s="707">
        <v>2695</v>
      </c>
      <c r="K24" s="707">
        <v>2695</v>
      </c>
      <c r="L24" s="707">
        <v>2695</v>
      </c>
      <c r="M24" s="707">
        <v>2695</v>
      </c>
      <c r="N24" s="707">
        <v>2695</v>
      </c>
    </row>
    <row r="25" spans="1:14" ht="15">
      <c r="A25" s="205">
        <v>17</v>
      </c>
      <c r="B25" s="723" t="s">
        <v>882</v>
      </c>
      <c r="C25" s="739">
        <v>1632</v>
      </c>
      <c r="D25" s="708">
        <f t="shared" si="0"/>
        <v>1207.68</v>
      </c>
      <c r="E25" s="708">
        <f t="shared" si="1"/>
        <v>310.08</v>
      </c>
      <c r="F25" s="708">
        <v>114.44999999999982</v>
      </c>
      <c r="G25" s="707">
        <v>0</v>
      </c>
      <c r="H25" s="707">
        <v>0</v>
      </c>
      <c r="I25" s="707">
        <v>1632</v>
      </c>
      <c r="J25" s="707">
        <v>1632</v>
      </c>
      <c r="K25" s="707">
        <v>1632</v>
      </c>
      <c r="L25" s="707">
        <v>1632</v>
      </c>
      <c r="M25" s="707">
        <v>1632</v>
      </c>
      <c r="N25" s="707">
        <v>1632</v>
      </c>
    </row>
    <row r="26" spans="1:14" ht="15">
      <c r="A26" s="205">
        <v>18</v>
      </c>
      <c r="B26" s="723" t="s">
        <v>883</v>
      </c>
      <c r="C26" s="739">
        <v>1404</v>
      </c>
      <c r="D26" s="708">
        <f t="shared" si="0"/>
        <v>1038.96</v>
      </c>
      <c r="E26" s="708">
        <f t="shared" si="1"/>
        <v>266.76</v>
      </c>
      <c r="F26" s="708">
        <v>98</v>
      </c>
      <c r="G26" s="707">
        <v>0</v>
      </c>
      <c r="H26" s="707">
        <v>0</v>
      </c>
      <c r="I26" s="707">
        <v>1404</v>
      </c>
      <c r="J26" s="707">
        <v>1404</v>
      </c>
      <c r="K26" s="707">
        <v>1404</v>
      </c>
      <c r="L26" s="707">
        <v>1404</v>
      </c>
      <c r="M26" s="707">
        <v>1404</v>
      </c>
      <c r="N26" s="707">
        <v>1404</v>
      </c>
    </row>
    <row r="27" spans="1:14" ht="15">
      <c r="A27" s="205">
        <v>19</v>
      </c>
      <c r="B27" s="723" t="s">
        <v>884</v>
      </c>
      <c r="C27" s="739">
        <v>966</v>
      </c>
      <c r="D27" s="708">
        <f t="shared" si="0"/>
        <v>714.84</v>
      </c>
      <c r="E27" s="708">
        <f t="shared" si="1"/>
        <v>183.54</v>
      </c>
      <c r="F27" s="708">
        <v>67.75999999999999</v>
      </c>
      <c r="G27" s="707">
        <v>0</v>
      </c>
      <c r="H27" s="707">
        <v>0</v>
      </c>
      <c r="I27" s="707">
        <v>966</v>
      </c>
      <c r="J27" s="707">
        <v>966</v>
      </c>
      <c r="K27" s="707">
        <v>966</v>
      </c>
      <c r="L27" s="707">
        <v>966</v>
      </c>
      <c r="M27" s="707">
        <v>966</v>
      </c>
      <c r="N27" s="707">
        <v>966</v>
      </c>
    </row>
    <row r="28" spans="1:14" ht="15">
      <c r="A28" s="205">
        <v>20</v>
      </c>
      <c r="B28" s="723" t="s">
        <v>885</v>
      </c>
      <c r="C28" s="739">
        <v>1075</v>
      </c>
      <c r="D28" s="708">
        <f t="shared" si="0"/>
        <v>795.5</v>
      </c>
      <c r="E28" s="708">
        <f t="shared" si="1"/>
        <v>204.25</v>
      </c>
      <c r="F28" s="708">
        <v>75.31999999999994</v>
      </c>
      <c r="G28" s="707">
        <v>0</v>
      </c>
      <c r="H28" s="707">
        <v>0</v>
      </c>
      <c r="I28" s="707">
        <v>1075</v>
      </c>
      <c r="J28" s="707">
        <v>1075</v>
      </c>
      <c r="K28" s="707">
        <v>1075</v>
      </c>
      <c r="L28" s="707">
        <v>1075</v>
      </c>
      <c r="M28" s="707">
        <v>1075</v>
      </c>
      <c r="N28" s="707">
        <v>1075</v>
      </c>
    </row>
    <row r="29" spans="1:14" ht="15">
      <c r="A29" s="205">
        <v>21</v>
      </c>
      <c r="B29" s="723" t="s">
        <v>886</v>
      </c>
      <c r="C29" s="739">
        <v>1088</v>
      </c>
      <c r="D29" s="708">
        <f t="shared" si="0"/>
        <v>805.12</v>
      </c>
      <c r="E29" s="708">
        <f t="shared" si="1"/>
        <v>206.72</v>
      </c>
      <c r="F29" s="708">
        <v>76.15999999999997</v>
      </c>
      <c r="G29" s="707">
        <v>0</v>
      </c>
      <c r="H29" s="707">
        <v>0</v>
      </c>
      <c r="I29" s="707">
        <v>1088</v>
      </c>
      <c r="J29" s="707">
        <v>1088</v>
      </c>
      <c r="K29" s="707">
        <v>1088</v>
      </c>
      <c r="L29" s="707">
        <v>1088</v>
      </c>
      <c r="M29" s="707">
        <v>1088</v>
      </c>
      <c r="N29" s="707">
        <v>1088</v>
      </c>
    </row>
    <row r="30" spans="1:14" ht="15">
      <c r="A30" s="205">
        <v>22</v>
      </c>
      <c r="B30" s="723" t="s">
        <v>887</v>
      </c>
      <c r="C30" s="739">
        <v>1269</v>
      </c>
      <c r="D30" s="708">
        <f t="shared" si="0"/>
        <v>939.06</v>
      </c>
      <c r="E30" s="708">
        <f t="shared" si="1"/>
        <v>241.11</v>
      </c>
      <c r="F30" s="708">
        <v>88.82999999999993</v>
      </c>
      <c r="G30" s="707">
        <v>0</v>
      </c>
      <c r="H30" s="707">
        <v>0</v>
      </c>
      <c r="I30" s="707">
        <v>1269</v>
      </c>
      <c r="J30" s="707">
        <v>1269</v>
      </c>
      <c r="K30" s="707">
        <v>1269</v>
      </c>
      <c r="L30" s="707">
        <v>1269</v>
      </c>
      <c r="M30" s="707">
        <v>1269</v>
      </c>
      <c r="N30" s="707">
        <v>1269</v>
      </c>
    </row>
    <row r="31" spans="1:14" ht="15">
      <c r="A31" s="205">
        <v>23</v>
      </c>
      <c r="B31" s="723" t="s">
        <v>888</v>
      </c>
      <c r="C31" s="739">
        <v>1505</v>
      </c>
      <c r="D31" s="708">
        <f t="shared" si="0"/>
        <v>1113.7</v>
      </c>
      <c r="E31" s="708">
        <v>289</v>
      </c>
      <c r="F31" s="708">
        <v>102</v>
      </c>
      <c r="G31" s="707">
        <v>0</v>
      </c>
      <c r="H31" s="707">
        <v>0</v>
      </c>
      <c r="I31" s="707">
        <v>1505</v>
      </c>
      <c r="J31" s="707">
        <v>1505</v>
      </c>
      <c r="K31" s="707">
        <v>1505</v>
      </c>
      <c r="L31" s="707">
        <v>1505</v>
      </c>
      <c r="M31" s="707">
        <v>1505</v>
      </c>
      <c r="N31" s="707">
        <v>1505</v>
      </c>
    </row>
    <row r="32" spans="1:14" ht="15">
      <c r="A32" s="205">
        <v>24</v>
      </c>
      <c r="B32" s="723" t="s">
        <v>889</v>
      </c>
      <c r="C32" s="739">
        <v>846</v>
      </c>
      <c r="D32" s="708">
        <f t="shared" si="0"/>
        <v>626.04</v>
      </c>
      <c r="E32" s="708">
        <f t="shared" si="1"/>
        <v>160.74</v>
      </c>
      <c r="F32" s="708">
        <v>59.22000000000003</v>
      </c>
      <c r="G32" s="707">
        <v>0</v>
      </c>
      <c r="H32" s="707">
        <v>0</v>
      </c>
      <c r="I32" s="707">
        <v>846</v>
      </c>
      <c r="J32" s="707">
        <v>846</v>
      </c>
      <c r="K32" s="707">
        <v>846</v>
      </c>
      <c r="L32" s="707">
        <v>846</v>
      </c>
      <c r="M32" s="707">
        <v>846</v>
      </c>
      <c r="N32" s="707">
        <v>846</v>
      </c>
    </row>
    <row r="33" spans="1:14" ht="15">
      <c r="A33" s="205">
        <v>25</v>
      </c>
      <c r="B33" s="723" t="s">
        <v>890</v>
      </c>
      <c r="C33" s="739">
        <v>1776</v>
      </c>
      <c r="D33" s="708">
        <f t="shared" si="0"/>
        <v>1314.24</v>
      </c>
      <c r="E33" s="708">
        <f t="shared" si="1"/>
        <v>337.44</v>
      </c>
      <c r="F33" s="708">
        <v>124</v>
      </c>
      <c r="G33" s="707">
        <v>0</v>
      </c>
      <c r="H33" s="707">
        <v>0</v>
      </c>
      <c r="I33" s="707">
        <v>1776</v>
      </c>
      <c r="J33" s="707">
        <v>1776</v>
      </c>
      <c r="K33" s="707">
        <v>1776</v>
      </c>
      <c r="L33" s="707">
        <v>1776</v>
      </c>
      <c r="M33" s="707">
        <v>1776</v>
      </c>
      <c r="N33" s="707">
        <v>1776</v>
      </c>
    </row>
    <row r="34" spans="1:14" ht="15">
      <c r="A34" s="205">
        <v>26</v>
      </c>
      <c r="B34" s="723" t="s">
        <v>891</v>
      </c>
      <c r="C34" s="739">
        <v>2242</v>
      </c>
      <c r="D34" s="708">
        <f t="shared" si="0"/>
        <v>1659.08</v>
      </c>
      <c r="E34" s="708">
        <f t="shared" si="1"/>
        <v>425.98</v>
      </c>
      <c r="F34" s="708">
        <v>156.94000000000005</v>
      </c>
      <c r="G34" s="707">
        <v>0</v>
      </c>
      <c r="H34" s="707">
        <v>0</v>
      </c>
      <c r="I34" s="707">
        <v>2242</v>
      </c>
      <c r="J34" s="707">
        <v>2242</v>
      </c>
      <c r="K34" s="707">
        <v>2242</v>
      </c>
      <c r="L34" s="707">
        <v>2242</v>
      </c>
      <c r="M34" s="707">
        <v>2242</v>
      </c>
      <c r="N34" s="707">
        <v>2242</v>
      </c>
    </row>
    <row r="35" spans="1:14" ht="15">
      <c r="A35" s="205">
        <v>27</v>
      </c>
      <c r="B35" s="723" t="s">
        <v>892</v>
      </c>
      <c r="C35" s="739">
        <v>1670</v>
      </c>
      <c r="D35" s="708">
        <v>1243</v>
      </c>
      <c r="E35" s="708">
        <f t="shared" si="1"/>
        <v>317.3</v>
      </c>
      <c r="F35" s="708">
        <v>110</v>
      </c>
      <c r="G35" s="707">
        <v>0</v>
      </c>
      <c r="H35" s="707">
        <v>0</v>
      </c>
      <c r="I35" s="707">
        <v>1670</v>
      </c>
      <c r="J35" s="707">
        <v>1670</v>
      </c>
      <c r="K35" s="707">
        <v>1670</v>
      </c>
      <c r="L35" s="707">
        <v>1670</v>
      </c>
      <c r="M35" s="707">
        <v>1670</v>
      </c>
      <c r="N35" s="707">
        <v>1670</v>
      </c>
    </row>
    <row r="36" spans="1:14" ht="15">
      <c r="A36" s="205">
        <v>28</v>
      </c>
      <c r="B36" s="723" t="s">
        <v>893</v>
      </c>
      <c r="C36" s="739">
        <v>2316</v>
      </c>
      <c r="D36" s="708">
        <f t="shared" si="0"/>
        <v>1713.84</v>
      </c>
      <c r="E36" s="708">
        <f t="shared" si="1"/>
        <v>440.04</v>
      </c>
      <c r="F36" s="708">
        <v>162.1199999999999</v>
      </c>
      <c r="G36" s="707">
        <v>0</v>
      </c>
      <c r="H36" s="707">
        <v>0</v>
      </c>
      <c r="I36" s="707">
        <v>2316</v>
      </c>
      <c r="J36" s="707">
        <v>2316</v>
      </c>
      <c r="K36" s="707">
        <v>2316</v>
      </c>
      <c r="L36" s="707">
        <v>2316</v>
      </c>
      <c r="M36" s="707">
        <v>2316</v>
      </c>
      <c r="N36" s="707">
        <v>2316</v>
      </c>
    </row>
    <row r="37" spans="1:14" ht="15">
      <c r="A37" s="205">
        <v>29</v>
      </c>
      <c r="B37" s="723" t="s">
        <v>894</v>
      </c>
      <c r="C37" s="739">
        <v>1758</v>
      </c>
      <c r="D37" s="708">
        <f t="shared" si="0"/>
        <v>1300.92</v>
      </c>
      <c r="E37" s="708">
        <v>337</v>
      </c>
      <c r="F37" s="708">
        <v>120</v>
      </c>
      <c r="G37" s="707">
        <v>0</v>
      </c>
      <c r="H37" s="707">
        <v>0</v>
      </c>
      <c r="I37" s="707">
        <v>1758</v>
      </c>
      <c r="J37" s="707">
        <v>1758</v>
      </c>
      <c r="K37" s="707">
        <v>1758</v>
      </c>
      <c r="L37" s="707">
        <v>1758</v>
      </c>
      <c r="M37" s="707">
        <v>1758</v>
      </c>
      <c r="N37" s="707">
        <v>1758</v>
      </c>
    </row>
    <row r="38" spans="1:14" ht="15">
      <c r="A38" s="205">
        <v>30</v>
      </c>
      <c r="B38" s="723" t="s">
        <v>895</v>
      </c>
      <c r="C38" s="739">
        <v>1676</v>
      </c>
      <c r="D38" s="708">
        <f t="shared" si="0"/>
        <v>1240.24</v>
      </c>
      <c r="E38" s="708">
        <f t="shared" si="1"/>
        <v>318.44</v>
      </c>
      <c r="F38" s="708">
        <v>117.31999999999994</v>
      </c>
      <c r="G38" s="707">
        <v>0</v>
      </c>
      <c r="H38" s="707">
        <v>0</v>
      </c>
      <c r="I38" s="707">
        <v>1676</v>
      </c>
      <c r="J38" s="707">
        <v>1676</v>
      </c>
      <c r="K38" s="707">
        <v>1676</v>
      </c>
      <c r="L38" s="707">
        <v>1676</v>
      </c>
      <c r="M38" s="707">
        <v>1676</v>
      </c>
      <c r="N38" s="707">
        <v>1676</v>
      </c>
    </row>
    <row r="39" spans="1:14" ht="15">
      <c r="A39" s="205">
        <v>31</v>
      </c>
      <c r="B39" s="723" t="s">
        <v>896</v>
      </c>
      <c r="C39" s="739">
        <v>2344</v>
      </c>
      <c r="D39" s="708">
        <f t="shared" si="0"/>
        <v>1734.56</v>
      </c>
      <c r="E39" s="708">
        <v>450</v>
      </c>
      <c r="F39" s="708">
        <v>159</v>
      </c>
      <c r="G39" s="707">
        <v>0</v>
      </c>
      <c r="H39" s="707">
        <v>0</v>
      </c>
      <c r="I39" s="707">
        <v>2344</v>
      </c>
      <c r="J39" s="707">
        <v>2344</v>
      </c>
      <c r="K39" s="707">
        <v>2344</v>
      </c>
      <c r="L39" s="707">
        <v>2344</v>
      </c>
      <c r="M39" s="707">
        <v>2344</v>
      </c>
      <c r="N39" s="707">
        <v>2344</v>
      </c>
    </row>
    <row r="40" spans="1:14" ht="15">
      <c r="A40" s="205">
        <v>32</v>
      </c>
      <c r="B40" s="723" t="s">
        <v>897</v>
      </c>
      <c r="C40" s="739">
        <v>1147</v>
      </c>
      <c r="D40" s="708">
        <f t="shared" si="0"/>
        <v>848.78</v>
      </c>
      <c r="E40" s="708">
        <f t="shared" si="1"/>
        <v>217.93</v>
      </c>
      <c r="F40" s="708">
        <v>80</v>
      </c>
      <c r="G40" s="707">
        <v>0</v>
      </c>
      <c r="H40" s="707">
        <v>0</v>
      </c>
      <c r="I40" s="707">
        <v>1147</v>
      </c>
      <c r="J40" s="707">
        <v>1147</v>
      </c>
      <c r="K40" s="707">
        <v>1147</v>
      </c>
      <c r="L40" s="707">
        <v>1147</v>
      </c>
      <c r="M40" s="707">
        <v>1147</v>
      </c>
      <c r="N40" s="707">
        <v>1147</v>
      </c>
    </row>
    <row r="41" spans="1:14" ht="15">
      <c r="A41" s="205">
        <v>33</v>
      </c>
      <c r="B41" s="723" t="s">
        <v>898</v>
      </c>
      <c r="C41" s="739">
        <v>1710</v>
      </c>
      <c r="D41" s="708">
        <f t="shared" si="0"/>
        <v>1265.4</v>
      </c>
      <c r="E41" s="708">
        <f t="shared" si="1"/>
        <v>324.9</v>
      </c>
      <c r="F41" s="708">
        <v>120</v>
      </c>
      <c r="G41" s="707">
        <v>0</v>
      </c>
      <c r="H41" s="707">
        <v>0</v>
      </c>
      <c r="I41" s="707">
        <v>1710</v>
      </c>
      <c r="J41" s="707">
        <v>1710</v>
      </c>
      <c r="K41" s="707">
        <v>1710</v>
      </c>
      <c r="L41" s="707">
        <v>1710</v>
      </c>
      <c r="M41" s="707">
        <v>1710</v>
      </c>
      <c r="N41" s="707">
        <v>1710</v>
      </c>
    </row>
    <row r="42" spans="1:14" ht="15">
      <c r="A42" s="205">
        <v>34</v>
      </c>
      <c r="B42" s="723" t="s">
        <v>899</v>
      </c>
      <c r="C42" s="739">
        <v>1095</v>
      </c>
      <c r="D42" s="708">
        <f t="shared" si="0"/>
        <v>810.3</v>
      </c>
      <c r="E42" s="708">
        <v>204</v>
      </c>
      <c r="F42" s="708">
        <v>81</v>
      </c>
      <c r="G42" s="707">
        <v>0</v>
      </c>
      <c r="H42" s="707">
        <v>0</v>
      </c>
      <c r="I42" s="707">
        <v>1095</v>
      </c>
      <c r="J42" s="707">
        <v>1095</v>
      </c>
      <c r="K42" s="707">
        <v>1095</v>
      </c>
      <c r="L42" s="707">
        <v>1095</v>
      </c>
      <c r="M42" s="707">
        <v>1095</v>
      </c>
      <c r="N42" s="707">
        <v>1095</v>
      </c>
    </row>
    <row r="43" spans="1:14" ht="15">
      <c r="A43" s="3" t="s">
        <v>18</v>
      </c>
      <c r="B43" s="15"/>
      <c r="C43" s="739">
        <v>54639</v>
      </c>
      <c r="D43" s="740">
        <f>SUM(D9:D42)</f>
        <v>40440.06</v>
      </c>
      <c r="E43" s="740">
        <f>SUM(E9:E42)</f>
        <v>10388.03</v>
      </c>
      <c r="F43" s="740">
        <f>SUM(F9:F42)</f>
        <v>3811.12</v>
      </c>
      <c r="G43" s="739">
        <v>0</v>
      </c>
      <c r="H43" s="739">
        <v>0</v>
      </c>
      <c r="I43" s="739">
        <v>54639</v>
      </c>
      <c r="J43" s="739">
        <v>54639</v>
      </c>
      <c r="K43" s="739">
        <v>54639</v>
      </c>
      <c r="L43" s="739">
        <v>54639</v>
      </c>
      <c r="M43" s="739">
        <v>54639</v>
      </c>
      <c r="N43" s="739">
        <v>54639</v>
      </c>
    </row>
    <row r="44" spans="5:6" ht="12.75">
      <c r="E44" s="738"/>
      <c r="F44" s="738"/>
    </row>
    <row r="45" spans="6:7" ht="12.75">
      <c r="F45" s="738"/>
      <c r="G45" s="738"/>
    </row>
    <row r="46" spans="12:14" ht="12.75">
      <c r="L46" s="1201" t="s">
        <v>12</v>
      </c>
      <c r="M46" s="1201"/>
      <c r="N46" s="1201"/>
    </row>
    <row r="47" spans="12:14" ht="12.75">
      <c r="L47" s="1201" t="s">
        <v>13</v>
      </c>
      <c r="M47" s="1201"/>
      <c r="N47" s="1201"/>
    </row>
    <row r="48" spans="1:14" ht="12.75">
      <c r="A48" s="12" t="s">
        <v>1121</v>
      </c>
      <c r="L48" s="1201" t="s">
        <v>86</v>
      </c>
      <c r="M48" s="1201"/>
      <c r="N48" s="1201"/>
    </row>
    <row r="49" spans="12:14" ht="12.75">
      <c r="L49" s="147"/>
      <c r="M49" s="147" t="s">
        <v>83</v>
      </c>
      <c r="N49" s="147"/>
    </row>
  </sheetData>
  <sheetProtection/>
  <mergeCells count="13">
    <mergeCell ref="A1:K1"/>
    <mergeCell ref="A2:K2"/>
    <mergeCell ref="A6:A7"/>
    <mergeCell ref="B6:B7"/>
    <mergeCell ref="K6:N6"/>
    <mergeCell ref="L46:N46"/>
    <mergeCell ref="L47:N47"/>
    <mergeCell ref="L48:N48"/>
    <mergeCell ref="A4:N4"/>
    <mergeCell ref="I6:I7"/>
    <mergeCell ref="J6:J7"/>
    <mergeCell ref="D6:H6"/>
    <mergeCell ref="C6:C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7" r:id="rId1"/>
</worksheet>
</file>

<file path=xl/worksheets/sheet42.xml><?xml version="1.0" encoding="utf-8"?>
<worksheet xmlns="http://schemas.openxmlformats.org/spreadsheetml/2006/main" xmlns:r="http://schemas.openxmlformats.org/officeDocument/2006/relationships">
  <sheetPr>
    <pageSetUpPr fitToPage="1"/>
  </sheetPr>
  <dimension ref="A1:I49"/>
  <sheetViews>
    <sheetView view="pageBreakPreview" zoomScale="120" zoomScaleSheetLayoutView="120" zoomScalePageLayoutView="0" workbookViewId="0" topLeftCell="A28">
      <selection activeCell="A49" sqref="A49"/>
    </sheetView>
  </sheetViews>
  <sheetFormatPr defaultColWidth="21.28125" defaultRowHeight="12.75"/>
  <cols>
    <col min="1" max="1" width="5.00390625" style="13" customWidth="1"/>
    <col min="2" max="2" width="22.57421875" style="13" customWidth="1"/>
    <col min="3" max="3" width="21.28125" style="13" customWidth="1"/>
    <col min="4" max="4" width="12.140625" style="13" customWidth="1"/>
    <col min="5" max="5" width="11.00390625" style="13" customWidth="1"/>
    <col min="6" max="6" width="9.8515625" style="13" customWidth="1"/>
    <col min="7" max="7" width="13.28125" style="13" customWidth="1"/>
    <col min="8" max="8" width="9.8515625" style="13" customWidth="1"/>
    <col min="9" max="16384" width="21.28125" style="13" customWidth="1"/>
  </cols>
  <sheetData>
    <row r="1" spans="1:8" ht="15.75">
      <c r="A1" s="996" t="s">
        <v>0</v>
      </c>
      <c r="B1" s="996"/>
      <c r="C1" s="996"/>
      <c r="D1" s="996"/>
      <c r="E1" s="996"/>
      <c r="F1" s="996"/>
      <c r="G1" s="996"/>
      <c r="H1" s="837" t="s">
        <v>538</v>
      </c>
    </row>
    <row r="2" spans="1:7" ht="20.25">
      <c r="A2" s="997" t="s">
        <v>656</v>
      </c>
      <c r="B2" s="997"/>
      <c r="C2" s="997"/>
      <c r="D2" s="997"/>
      <c r="E2" s="997"/>
      <c r="F2" s="997"/>
      <c r="G2" s="997"/>
    </row>
    <row r="4" spans="1:7" ht="15.75">
      <c r="A4" s="996" t="s">
        <v>537</v>
      </c>
      <c r="B4" s="996"/>
      <c r="C4" s="996"/>
      <c r="D4" s="996"/>
      <c r="E4" s="996"/>
      <c r="F4" s="996"/>
      <c r="G4" s="996"/>
    </row>
    <row r="5" spans="1:6" ht="12.75">
      <c r="A5" s="734" t="s">
        <v>936</v>
      </c>
      <c r="B5" s="734"/>
      <c r="C5" s="734"/>
      <c r="D5" s="734"/>
      <c r="E5" s="734"/>
      <c r="F5" s="734" t="s">
        <v>826</v>
      </c>
    </row>
    <row r="6" spans="1:8" ht="21.75" customHeight="1">
      <c r="A6" s="1207" t="s">
        <v>2</v>
      </c>
      <c r="B6" s="1207" t="s">
        <v>517</v>
      </c>
      <c r="C6" s="1157" t="s">
        <v>37</v>
      </c>
      <c r="D6" s="1157" t="s">
        <v>522</v>
      </c>
      <c r="E6" s="1157"/>
      <c r="F6" s="1227" t="s">
        <v>523</v>
      </c>
      <c r="G6" s="1227"/>
      <c r="H6" s="1207" t="s">
        <v>233</v>
      </c>
    </row>
    <row r="7" spans="1:8" ht="25.5" customHeight="1">
      <c r="A7" s="1208"/>
      <c r="B7" s="1208"/>
      <c r="C7" s="1157"/>
      <c r="D7" s="205" t="s">
        <v>518</v>
      </c>
      <c r="E7" s="205" t="s">
        <v>519</v>
      </c>
      <c r="F7" s="112" t="s">
        <v>520</v>
      </c>
      <c r="G7" s="205" t="s">
        <v>521</v>
      </c>
      <c r="H7" s="1208"/>
    </row>
    <row r="8" spans="1:8" ht="12.75">
      <c r="A8" s="51" t="s">
        <v>275</v>
      </c>
      <c r="B8" s="51" t="s">
        <v>276</v>
      </c>
      <c r="C8" s="51" t="s">
        <v>277</v>
      </c>
      <c r="D8" s="51" t="s">
        <v>278</v>
      </c>
      <c r="E8" s="51" t="s">
        <v>279</v>
      </c>
      <c r="F8" s="51" t="s">
        <v>280</v>
      </c>
      <c r="G8" s="51" t="s">
        <v>281</v>
      </c>
      <c r="H8" s="51">
        <v>8</v>
      </c>
    </row>
    <row r="9" spans="1:8" ht="12.75">
      <c r="A9" s="205">
        <v>1</v>
      </c>
      <c r="B9" s="15"/>
      <c r="C9" s="723" t="s">
        <v>866</v>
      </c>
      <c r="D9" s="741">
        <v>1</v>
      </c>
      <c r="E9" s="741">
        <f>D9*2</f>
        <v>2</v>
      </c>
      <c r="F9" s="741">
        <v>2</v>
      </c>
      <c r="G9" s="741">
        <v>0</v>
      </c>
      <c r="H9" s="737"/>
    </row>
    <row r="10" spans="1:8" ht="12.75">
      <c r="A10" s="205">
        <v>2</v>
      </c>
      <c r="B10" s="15"/>
      <c r="C10" s="723" t="s">
        <v>867</v>
      </c>
      <c r="D10" s="741">
        <v>0</v>
      </c>
      <c r="E10" s="741">
        <f aca="true" t="shared" si="0" ref="E10:E42">D10*2</f>
        <v>0</v>
      </c>
      <c r="F10" s="741">
        <v>0</v>
      </c>
      <c r="G10" s="741">
        <v>0</v>
      </c>
      <c r="H10" s="737"/>
    </row>
    <row r="11" spans="1:8" ht="12.75">
      <c r="A11" s="205">
        <v>3</v>
      </c>
      <c r="B11" s="15"/>
      <c r="C11" s="723" t="s">
        <v>868</v>
      </c>
      <c r="D11" s="741">
        <v>12</v>
      </c>
      <c r="E11" s="741">
        <f t="shared" si="0"/>
        <v>24</v>
      </c>
      <c r="F11" s="741">
        <v>24</v>
      </c>
      <c r="G11" s="741">
        <v>0</v>
      </c>
      <c r="H11" s="737"/>
    </row>
    <row r="12" spans="1:8" ht="12.75">
      <c r="A12" s="205">
        <v>4</v>
      </c>
      <c r="B12" s="15"/>
      <c r="C12" s="723" t="s">
        <v>869</v>
      </c>
      <c r="D12" s="741">
        <v>34</v>
      </c>
      <c r="E12" s="741">
        <f t="shared" si="0"/>
        <v>68</v>
      </c>
      <c r="F12" s="741">
        <v>68</v>
      </c>
      <c r="G12" s="741">
        <v>0</v>
      </c>
      <c r="H12" s="737"/>
    </row>
    <row r="13" spans="1:8" ht="12.75">
      <c r="A13" s="205">
        <v>5</v>
      </c>
      <c r="B13" s="15"/>
      <c r="C13" s="723" t="s">
        <v>870</v>
      </c>
      <c r="D13" s="741">
        <v>58</v>
      </c>
      <c r="E13" s="741">
        <f t="shared" si="0"/>
        <v>116</v>
      </c>
      <c r="F13" s="741">
        <v>116</v>
      </c>
      <c r="G13" s="741">
        <v>0</v>
      </c>
      <c r="H13" s="737"/>
    </row>
    <row r="14" spans="1:8" ht="12.75">
      <c r="A14" s="205">
        <v>6</v>
      </c>
      <c r="B14" s="15"/>
      <c r="C14" s="723" t="s">
        <v>871</v>
      </c>
      <c r="D14" s="741">
        <v>9</v>
      </c>
      <c r="E14" s="741">
        <f t="shared" si="0"/>
        <v>18</v>
      </c>
      <c r="F14" s="741">
        <v>18</v>
      </c>
      <c r="G14" s="741">
        <v>0</v>
      </c>
      <c r="H14" s="737"/>
    </row>
    <row r="15" spans="1:8" ht="12.75">
      <c r="A15" s="205">
        <v>7</v>
      </c>
      <c r="B15" s="15"/>
      <c r="C15" s="723" t="s">
        <v>872</v>
      </c>
      <c r="D15" s="741">
        <v>0</v>
      </c>
      <c r="E15" s="741">
        <f t="shared" si="0"/>
        <v>0</v>
      </c>
      <c r="F15" s="741">
        <v>0</v>
      </c>
      <c r="G15" s="741">
        <v>0</v>
      </c>
      <c r="H15" s="737"/>
    </row>
    <row r="16" spans="1:8" ht="12.75">
      <c r="A16" s="205">
        <v>8</v>
      </c>
      <c r="B16" s="15"/>
      <c r="C16" s="723" t="s">
        <v>873</v>
      </c>
      <c r="D16" s="741">
        <v>15</v>
      </c>
      <c r="E16" s="741">
        <f t="shared" si="0"/>
        <v>30</v>
      </c>
      <c r="F16" s="741">
        <v>30</v>
      </c>
      <c r="G16" s="741">
        <v>0</v>
      </c>
      <c r="H16" s="737"/>
    </row>
    <row r="17" spans="1:8" ht="12.75">
      <c r="A17" s="205">
        <v>9</v>
      </c>
      <c r="B17" s="15"/>
      <c r="C17" s="723" t="s">
        <v>874</v>
      </c>
      <c r="D17" s="741">
        <v>5</v>
      </c>
      <c r="E17" s="741">
        <f t="shared" si="0"/>
        <v>10</v>
      </c>
      <c r="F17" s="741">
        <v>10</v>
      </c>
      <c r="G17" s="741">
        <v>0</v>
      </c>
      <c r="H17" s="737"/>
    </row>
    <row r="18" spans="1:8" ht="12.75">
      <c r="A18" s="205">
        <v>10</v>
      </c>
      <c r="B18" s="15"/>
      <c r="C18" s="723" t="s">
        <v>875</v>
      </c>
      <c r="D18" s="742">
        <v>0</v>
      </c>
      <c r="E18" s="741">
        <f t="shared" si="0"/>
        <v>0</v>
      </c>
      <c r="F18" s="742">
        <v>0</v>
      </c>
      <c r="G18" s="741">
        <v>0</v>
      </c>
      <c r="H18" s="737"/>
    </row>
    <row r="19" spans="1:8" ht="12.75">
      <c r="A19" s="205">
        <v>11</v>
      </c>
      <c r="B19" s="15"/>
      <c r="C19" s="723" t="s">
        <v>876</v>
      </c>
      <c r="D19" s="741">
        <v>0</v>
      </c>
      <c r="E19" s="741">
        <f t="shared" si="0"/>
        <v>0</v>
      </c>
      <c r="F19" s="741">
        <v>0</v>
      </c>
      <c r="G19" s="741">
        <v>0</v>
      </c>
      <c r="H19" s="737"/>
    </row>
    <row r="20" spans="1:8" ht="12.75">
      <c r="A20" s="205">
        <v>12</v>
      </c>
      <c r="B20" s="15"/>
      <c r="C20" s="723" t="s">
        <v>877</v>
      </c>
      <c r="D20" s="741">
        <v>8</v>
      </c>
      <c r="E20" s="741">
        <f t="shared" si="0"/>
        <v>16</v>
      </c>
      <c r="F20" s="741">
        <v>16</v>
      </c>
      <c r="G20" s="741">
        <v>0</v>
      </c>
      <c r="H20" s="737"/>
    </row>
    <row r="21" spans="1:9" ht="12.75">
      <c r="A21" s="205">
        <v>13</v>
      </c>
      <c r="B21" s="15"/>
      <c r="C21" s="723" t="s">
        <v>878</v>
      </c>
      <c r="D21" s="741">
        <v>22</v>
      </c>
      <c r="E21" s="741">
        <f t="shared" si="0"/>
        <v>44</v>
      </c>
      <c r="F21" s="741">
        <v>44</v>
      </c>
      <c r="G21" s="741">
        <v>0</v>
      </c>
      <c r="H21" s="737"/>
      <c r="I21" s="13" t="s">
        <v>414</v>
      </c>
    </row>
    <row r="22" spans="1:8" ht="12.75">
      <c r="A22" s="205">
        <v>14</v>
      </c>
      <c r="B22" s="15"/>
      <c r="C22" s="723" t="s">
        <v>879</v>
      </c>
      <c r="D22" s="741">
        <v>0</v>
      </c>
      <c r="E22" s="741">
        <f t="shared" si="0"/>
        <v>0</v>
      </c>
      <c r="F22" s="741">
        <v>0</v>
      </c>
      <c r="G22" s="741">
        <v>0</v>
      </c>
      <c r="H22" s="737"/>
    </row>
    <row r="23" spans="1:8" ht="12.75">
      <c r="A23" s="205">
        <v>15</v>
      </c>
      <c r="B23" s="15"/>
      <c r="C23" s="723" t="s">
        <v>880</v>
      </c>
      <c r="D23" s="741">
        <v>3</v>
      </c>
      <c r="E23" s="741">
        <f t="shared" si="0"/>
        <v>6</v>
      </c>
      <c r="F23" s="741">
        <v>6</v>
      </c>
      <c r="G23" s="741">
        <v>0</v>
      </c>
      <c r="H23" s="737"/>
    </row>
    <row r="24" spans="1:8" ht="12.75">
      <c r="A24" s="205">
        <v>16</v>
      </c>
      <c r="B24" s="15"/>
      <c r="C24" s="723" t="s">
        <v>881</v>
      </c>
      <c r="D24" s="741">
        <v>41</v>
      </c>
      <c r="E24" s="741">
        <f t="shared" si="0"/>
        <v>82</v>
      </c>
      <c r="F24" s="741">
        <v>82</v>
      </c>
      <c r="G24" s="741">
        <v>0</v>
      </c>
      <c r="H24" s="737"/>
    </row>
    <row r="25" spans="1:8" ht="12.75">
      <c r="A25" s="205">
        <v>17</v>
      </c>
      <c r="B25" s="15"/>
      <c r="C25" s="723" t="s">
        <v>882</v>
      </c>
      <c r="D25" s="741">
        <v>0</v>
      </c>
      <c r="E25" s="741">
        <f t="shared" si="0"/>
        <v>0</v>
      </c>
      <c r="F25" s="741">
        <v>0</v>
      </c>
      <c r="G25" s="741">
        <v>0</v>
      </c>
      <c r="H25" s="737"/>
    </row>
    <row r="26" spans="1:8" ht="12.75">
      <c r="A26" s="205">
        <v>18</v>
      </c>
      <c r="B26" s="15"/>
      <c r="C26" s="723" t="s">
        <v>883</v>
      </c>
      <c r="D26" s="741">
        <v>0</v>
      </c>
      <c r="E26" s="741">
        <f t="shared" si="0"/>
        <v>0</v>
      </c>
      <c r="F26" s="741">
        <v>0</v>
      </c>
      <c r="G26" s="741">
        <v>0</v>
      </c>
      <c r="H26" s="737"/>
    </row>
    <row r="27" spans="1:8" ht="12.75">
      <c r="A27" s="205">
        <v>19</v>
      </c>
      <c r="B27" s="15"/>
      <c r="C27" s="723" t="s">
        <v>884</v>
      </c>
      <c r="D27" s="741">
        <v>0</v>
      </c>
      <c r="E27" s="741">
        <f t="shared" si="0"/>
        <v>0</v>
      </c>
      <c r="F27" s="741">
        <v>0</v>
      </c>
      <c r="G27" s="741">
        <v>0</v>
      </c>
      <c r="H27" s="737"/>
    </row>
    <row r="28" spans="1:8" ht="12.75">
      <c r="A28" s="205">
        <v>20</v>
      </c>
      <c r="B28" s="15"/>
      <c r="C28" s="723" t="s">
        <v>885</v>
      </c>
      <c r="D28" s="741">
        <v>4</v>
      </c>
      <c r="E28" s="741">
        <f t="shared" si="0"/>
        <v>8</v>
      </c>
      <c r="F28" s="741">
        <v>8</v>
      </c>
      <c r="G28" s="741">
        <v>0</v>
      </c>
      <c r="H28" s="737"/>
    </row>
    <row r="29" spans="1:8" ht="12.75">
      <c r="A29" s="205">
        <v>21</v>
      </c>
      <c r="B29" s="15"/>
      <c r="C29" s="723" t="s">
        <v>886</v>
      </c>
      <c r="D29" s="741">
        <v>8</v>
      </c>
      <c r="E29" s="741">
        <f t="shared" si="0"/>
        <v>16</v>
      </c>
      <c r="F29" s="741">
        <v>16</v>
      </c>
      <c r="G29" s="741">
        <v>0</v>
      </c>
      <c r="H29" s="737"/>
    </row>
    <row r="30" spans="1:8" ht="12.75">
      <c r="A30" s="205">
        <v>22</v>
      </c>
      <c r="B30" s="15"/>
      <c r="C30" s="723" t="s">
        <v>887</v>
      </c>
      <c r="D30" s="741">
        <v>9</v>
      </c>
      <c r="E30" s="741">
        <f t="shared" si="0"/>
        <v>18</v>
      </c>
      <c r="F30" s="741">
        <v>18</v>
      </c>
      <c r="G30" s="741">
        <v>0</v>
      </c>
      <c r="H30" s="737"/>
    </row>
    <row r="31" spans="1:8" ht="12.75">
      <c r="A31" s="205">
        <v>23</v>
      </c>
      <c r="B31" s="15"/>
      <c r="C31" s="723" t="s">
        <v>888</v>
      </c>
      <c r="D31" s="741">
        <v>1</v>
      </c>
      <c r="E31" s="741">
        <f t="shared" si="0"/>
        <v>2</v>
      </c>
      <c r="F31" s="741">
        <v>2</v>
      </c>
      <c r="G31" s="741">
        <v>0</v>
      </c>
      <c r="H31" s="737"/>
    </row>
    <row r="32" spans="1:8" ht="12.75">
      <c r="A32" s="205">
        <v>24</v>
      </c>
      <c r="B32" s="15"/>
      <c r="C32" s="723" t="s">
        <v>889</v>
      </c>
      <c r="D32" s="741">
        <v>0</v>
      </c>
      <c r="E32" s="741">
        <f t="shared" si="0"/>
        <v>0</v>
      </c>
      <c r="F32" s="741">
        <v>0</v>
      </c>
      <c r="G32" s="741">
        <v>0</v>
      </c>
      <c r="H32" s="737"/>
    </row>
    <row r="33" spans="1:8" ht="12.75">
      <c r="A33" s="205">
        <v>25</v>
      </c>
      <c r="B33" s="15"/>
      <c r="C33" s="723" t="s">
        <v>890</v>
      </c>
      <c r="D33" s="741">
        <v>0</v>
      </c>
      <c r="E33" s="741">
        <f t="shared" si="0"/>
        <v>0</v>
      </c>
      <c r="F33" s="741">
        <v>0</v>
      </c>
      <c r="G33" s="741">
        <v>0</v>
      </c>
      <c r="H33" s="737"/>
    </row>
    <row r="34" spans="1:8" ht="12.75">
      <c r="A34" s="205">
        <v>26</v>
      </c>
      <c r="B34" s="15"/>
      <c r="C34" s="723" t="s">
        <v>891</v>
      </c>
      <c r="D34" s="741">
        <v>0</v>
      </c>
      <c r="E34" s="741">
        <f t="shared" si="0"/>
        <v>0</v>
      </c>
      <c r="F34" s="741">
        <v>0</v>
      </c>
      <c r="G34" s="741">
        <v>0</v>
      </c>
      <c r="H34" s="737"/>
    </row>
    <row r="35" spans="1:8" ht="12.75">
      <c r="A35" s="205">
        <v>27</v>
      </c>
      <c r="B35" s="15"/>
      <c r="C35" s="723" t="s">
        <v>892</v>
      </c>
      <c r="D35" s="741">
        <v>0</v>
      </c>
      <c r="E35" s="741">
        <f t="shared" si="0"/>
        <v>0</v>
      </c>
      <c r="F35" s="741">
        <v>0</v>
      </c>
      <c r="G35" s="741">
        <v>0</v>
      </c>
      <c r="H35" s="737"/>
    </row>
    <row r="36" spans="1:8" ht="12.75">
      <c r="A36" s="205">
        <v>28</v>
      </c>
      <c r="B36" s="15"/>
      <c r="C36" s="723" t="s">
        <v>893</v>
      </c>
      <c r="D36" s="741">
        <v>0</v>
      </c>
      <c r="E36" s="741">
        <f t="shared" si="0"/>
        <v>0</v>
      </c>
      <c r="F36" s="741">
        <v>0</v>
      </c>
      <c r="G36" s="741">
        <v>0</v>
      </c>
      <c r="H36" s="737"/>
    </row>
    <row r="37" spans="1:8" ht="12.75">
      <c r="A37" s="205">
        <v>29</v>
      </c>
      <c r="B37" s="15"/>
      <c r="C37" s="723" t="s">
        <v>894</v>
      </c>
      <c r="D37" s="741">
        <v>5</v>
      </c>
      <c r="E37" s="741">
        <f t="shared" si="0"/>
        <v>10</v>
      </c>
      <c r="F37" s="741">
        <v>10</v>
      </c>
      <c r="G37" s="741">
        <v>0</v>
      </c>
      <c r="H37" s="737"/>
    </row>
    <row r="38" spans="1:8" ht="12.75">
      <c r="A38" s="205">
        <v>30</v>
      </c>
      <c r="B38" s="15"/>
      <c r="C38" s="723" t="s">
        <v>895</v>
      </c>
      <c r="D38" s="741">
        <v>21</v>
      </c>
      <c r="E38" s="741">
        <f t="shared" si="0"/>
        <v>42</v>
      </c>
      <c r="F38" s="741">
        <v>42</v>
      </c>
      <c r="G38" s="741">
        <v>0</v>
      </c>
      <c r="H38" s="737"/>
    </row>
    <row r="39" spans="1:8" ht="12.75">
      <c r="A39" s="205">
        <v>31</v>
      </c>
      <c r="B39" s="15"/>
      <c r="C39" s="723" t="s">
        <v>896</v>
      </c>
      <c r="D39" s="741">
        <v>0</v>
      </c>
      <c r="E39" s="741">
        <f t="shared" si="0"/>
        <v>0</v>
      </c>
      <c r="F39" s="741">
        <v>0</v>
      </c>
      <c r="G39" s="741">
        <v>0</v>
      </c>
      <c r="H39" s="737"/>
    </row>
    <row r="40" spans="1:8" ht="12.75">
      <c r="A40" s="205">
        <v>32</v>
      </c>
      <c r="B40" s="15"/>
      <c r="C40" s="723" t="s">
        <v>897</v>
      </c>
      <c r="D40" s="741">
        <v>3</v>
      </c>
      <c r="E40" s="741">
        <f t="shared" si="0"/>
        <v>6</v>
      </c>
      <c r="F40" s="741">
        <v>6</v>
      </c>
      <c r="G40" s="741">
        <v>0</v>
      </c>
      <c r="H40" s="737"/>
    </row>
    <row r="41" spans="1:8" ht="12.75">
      <c r="A41" s="205">
        <v>33</v>
      </c>
      <c r="B41" s="15"/>
      <c r="C41" s="723" t="s">
        <v>898</v>
      </c>
      <c r="D41" s="741">
        <v>15</v>
      </c>
      <c r="E41" s="741">
        <f t="shared" si="0"/>
        <v>30</v>
      </c>
      <c r="F41" s="741">
        <v>30</v>
      </c>
      <c r="G41" s="741">
        <v>0</v>
      </c>
      <c r="H41" s="737"/>
    </row>
    <row r="42" spans="1:8" ht="12.75">
      <c r="A42" s="205">
        <v>34</v>
      </c>
      <c r="B42" s="15"/>
      <c r="C42" s="723" t="s">
        <v>899</v>
      </c>
      <c r="D42" s="741">
        <v>0</v>
      </c>
      <c r="E42" s="741">
        <f t="shared" si="0"/>
        <v>0</v>
      </c>
      <c r="F42" s="741">
        <v>0</v>
      </c>
      <c r="G42" s="741">
        <v>0</v>
      </c>
      <c r="H42" s="737"/>
    </row>
    <row r="43" spans="1:8" ht="12.75">
      <c r="A43" s="951" t="s">
        <v>18</v>
      </c>
      <c r="B43" s="1228"/>
      <c r="C43" s="952"/>
      <c r="D43" s="743">
        <f>SUM(D9:D42)</f>
        <v>274</v>
      </c>
      <c r="E43" s="743">
        <f>SUM(E9:E42)</f>
        <v>548</v>
      </c>
      <c r="F43" s="743">
        <v>548</v>
      </c>
      <c r="G43" s="743">
        <v>0</v>
      </c>
      <c r="H43" s="737"/>
    </row>
    <row r="46" spans="1:8" ht="12.75" customHeight="1">
      <c r="A46" s="143"/>
      <c r="B46" s="143"/>
      <c r="C46" s="143"/>
      <c r="D46" s="143"/>
      <c r="E46" s="1201" t="s">
        <v>12</v>
      </c>
      <c r="F46" s="1201"/>
      <c r="G46" s="1201"/>
      <c r="H46" s="1201"/>
    </row>
    <row r="47" spans="1:8" ht="12.75" customHeight="1">
      <c r="A47" s="143"/>
      <c r="B47" s="143"/>
      <c r="C47" s="143"/>
      <c r="D47" s="143"/>
      <c r="E47" s="1201" t="s">
        <v>13</v>
      </c>
      <c r="F47" s="1201"/>
      <c r="G47" s="1201"/>
      <c r="H47" s="1201"/>
    </row>
    <row r="48" spans="1:7" ht="12.75" customHeight="1">
      <c r="A48" s="143"/>
      <c r="B48" s="143"/>
      <c r="C48" s="143"/>
      <c r="D48" s="143"/>
      <c r="G48" s="144" t="s">
        <v>86</v>
      </c>
    </row>
    <row r="49" spans="1:7" ht="12.75">
      <c r="A49" s="12" t="s">
        <v>1121</v>
      </c>
      <c r="C49" s="143"/>
      <c r="D49" s="143"/>
      <c r="G49" s="145" t="s">
        <v>83</v>
      </c>
    </row>
  </sheetData>
  <sheetProtection/>
  <mergeCells count="12">
    <mergeCell ref="A1:G1"/>
    <mergeCell ref="A2:G2"/>
    <mergeCell ref="A4:G4"/>
    <mergeCell ref="A6:A7"/>
    <mergeCell ref="B6:B7"/>
    <mergeCell ref="C6:C7"/>
    <mergeCell ref="F6:G6"/>
    <mergeCell ref="D6:E6"/>
    <mergeCell ref="A43:C43"/>
    <mergeCell ref="E47:H47"/>
    <mergeCell ref="E46:H46"/>
    <mergeCell ref="H6:H7"/>
  </mergeCells>
  <printOptions horizontalCentered="1"/>
  <pageMargins left="0.7086614173228347" right="0.7086614173228347" top="0.2362204724409449" bottom="0" header="0.31496062992125984" footer="0.09"/>
  <pageSetup fitToHeight="1" fitToWidth="1" horizontalDpi="600" verticalDpi="600" orientation="landscape" paperSize="9" scale="90" r:id="rId1"/>
</worksheet>
</file>

<file path=xl/worksheets/sheet43.xml><?xml version="1.0" encoding="utf-8"?>
<worksheet xmlns="http://schemas.openxmlformats.org/spreadsheetml/2006/main" xmlns:r="http://schemas.openxmlformats.org/officeDocument/2006/relationships">
  <sheetPr>
    <pageSetUpPr fitToPage="1"/>
  </sheetPr>
  <dimension ref="A1:L50"/>
  <sheetViews>
    <sheetView zoomScaleSheetLayoutView="84" zoomScalePageLayoutView="0" workbookViewId="0" topLeftCell="A1">
      <pane xSplit="2" ySplit="8" topLeftCell="C36" activePane="bottomRight" state="frozen"/>
      <selection pane="topLeft" activeCell="A1" sqref="A1"/>
      <selection pane="topRight" activeCell="C1" sqref="C1"/>
      <selection pane="bottomLeft" activeCell="A9" sqref="A9"/>
      <selection pane="bottomRight" activeCell="H46" sqref="H46"/>
    </sheetView>
  </sheetViews>
  <sheetFormatPr defaultColWidth="9.140625" defaultRowHeight="12.75"/>
  <cols>
    <col min="1" max="1" width="6.421875" style="13" customWidth="1"/>
    <col min="2" max="2" width="19.421875" style="13" bestFit="1" customWidth="1"/>
    <col min="3" max="3" width="15.28125" style="13" customWidth="1"/>
    <col min="4" max="5" width="15.421875" style="13" customWidth="1"/>
    <col min="6" max="9" width="15.7109375" style="13" customWidth="1"/>
    <col min="10" max="10" width="15.421875" style="13" customWidth="1"/>
    <col min="11" max="11" width="20.00390625" style="13" customWidth="1"/>
    <col min="12" max="12" width="14.28125" style="13" customWidth="1"/>
    <col min="13" max="16384" width="9.140625" style="13" customWidth="1"/>
  </cols>
  <sheetData>
    <row r="1" spans="1:12" ht="15.75">
      <c r="A1" s="996" t="s">
        <v>0</v>
      </c>
      <c r="B1" s="996"/>
      <c r="C1" s="996"/>
      <c r="D1" s="996"/>
      <c r="E1" s="996"/>
      <c r="F1" s="996"/>
      <c r="G1" s="996"/>
      <c r="H1" s="996"/>
      <c r="I1" s="996"/>
      <c r="J1" s="996"/>
      <c r="K1" s="996"/>
      <c r="L1" s="712" t="s">
        <v>540</v>
      </c>
    </row>
    <row r="2" spans="1:11" ht="20.25">
      <c r="A2" s="997" t="s">
        <v>656</v>
      </c>
      <c r="B2" s="997"/>
      <c r="C2" s="997"/>
      <c r="D2" s="997"/>
      <c r="E2" s="997"/>
      <c r="F2" s="997"/>
      <c r="G2" s="997"/>
      <c r="H2" s="997"/>
      <c r="I2" s="997"/>
      <c r="J2" s="997"/>
      <c r="K2" s="997"/>
    </row>
    <row r="4" spans="1:11" ht="15.75">
      <c r="A4" s="996" t="s">
        <v>539</v>
      </c>
      <c r="B4" s="996"/>
      <c r="C4" s="996"/>
      <c r="D4" s="996"/>
      <c r="E4" s="996"/>
      <c r="F4" s="996"/>
      <c r="G4" s="996"/>
      <c r="H4" s="996"/>
      <c r="I4" s="996"/>
      <c r="J4" s="996"/>
      <c r="K4" s="996"/>
    </row>
    <row r="5" spans="1:12" ht="12.75">
      <c r="A5" s="734" t="s">
        <v>268</v>
      </c>
      <c r="B5" s="734"/>
      <c r="C5" s="734"/>
      <c r="D5" s="734"/>
      <c r="E5" s="734"/>
      <c r="F5" s="734"/>
      <c r="G5" s="734"/>
      <c r="H5" s="734"/>
      <c r="I5" s="734"/>
      <c r="J5" s="1231" t="s">
        <v>826</v>
      </c>
      <c r="K5" s="1231"/>
      <c r="L5" s="1231"/>
    </row>
    <row r="6" spans="1:12" ht="21.75" customHeight="1">
      <c r="A6" s="1229" t="s">
        <v>2</v>
      </c>
      <c r="B6" s="1229" t="s">
        <v>37</v>
      </c>
      <c r="C6" s="1212" t="s">
        <v>482</v>
      </c>
      <c r="D6" s="1227"/>
      <c r="E6" s="1213"/>
      <c r="F6" s="1212" t="s">
        <v>488</v>
      </c>
      <c r="G6" s="1227"/>
      <c r="H6" s="1227"/>
      <c r="I6" s="1213"/>
      <c r="J6" s="1157" t="s">
        <v>490</v>
      </c>
      <c r="K6" s="1157"/>
      <c r="L6" s="1157"/>
    </row>
    <row r="7" spans="1:12" ht="29.25" customHeight="1">
      <c r="A7" s="1230"/>
      <c r="B7" s="1230"/>
      <c r="C7" s="205" t="s">
        <v>223</v>
      </c>
      <c r="D7" s="205" t="s">
        <v>484</v>
      </c>
      <c r="E7" s="205" t="s">
        <v>489</v>
      </c>
      <c r="F7" s="205" t="s">
        <v>223</v>
      </c>
      <c r="G7" s="205" t="s">
        <v>483</v>
      </c>
      <c r="H7" s="205" t="s">
        <v>485</v>
      </c>
      <c r="I7" s="205" t="s">
        <v>489</v>
      </c>
      <c r="J7" s="205" t="s">
        <v>486</v>
      </c>
      <c r="K7" s="205" t="s">
        <v>487</v>
      </c>
      <c r="L7" s="205" t="s">
        <v>489</v>
      </c>
    </row>
    <row r="8" spans="1:12" ht="12.75">
      <c r="A8" s="51" t="s">
        <v>275</v>
      </c>
      <c r="B8" s="51" t="s">
        <v>276</v>
      </c>
      <c r="C8" s="51" t="s">
        <v>277</v>
      </c>
      <c r="D8" s="51" t="s">
        <v>278</v>
      </c>
      <c r="E8" s="51" t="s">
        <v>279</v>
      </c>
      <c r="F8" s="51" t="s">
        <v>280</v>
      </c>
      <c r="G8" s="51" t="s">
        <v>281</v>
      </c>
      <c r="H8" s="51" t="s">
        <v>282</v>
      </c>
      <c r="I8" s="51" t="s">
        <v>301</v>
      </c>
      <c r="J8" s="51" t="s">
        <v>302</v>
      </c>
      <c r="K8" s="51" t="s">
        <v>303</v>
      </c>
      <c r="L8" s="51" t="s">
        <v>331</v>
      </c>
    </row>
    <row r="9" spans="1:12" ht="14.25">
      <c r="A9" s="205">
        <v>1</v>
      </c>
      <c r="B9" s="723" t="s">
        <v>866</v>
      </c>
      <c r="C9" s="745">
        <v>0</v>
      </c>
      <c r="D9" s="745">
        <v>0</v>
      </c>
      <c r="E9" s="745">
        <v>0</v>
      </c>
      <c r="F9" s="745">
        <v>0</v>
      </c>
      <c r="G9" s="745">
        <v>0</v>
      </c>
      <c r="H9" s="745">
        <v>0</v>
      </c>
      <c r="I9" s="745">
        <v>0</v>
      </c>
      <c r="J9" s="745">
        <v>0</v>
      </c>
      <c r="K9" s="745">
        <v>0</v>
      </c>
      <c r="L9" s="745">
        <v>0</v>
      </c>
    </row>
    <row r="10" spans="1:12" ht="14.25">
      <c r="A10" s="205">
        <v>2</v>
      </c>
      <c r="B10" s="723" t="s">
        <v>867</v>
      </c>
      <c r="C10" s="745">
        <v>0</v>
      </c>
      <c r="D10" s="745">
        <v>0</v>
      </c>
      <c r="E10" s="745">
        <v>0</v>
      </c>
      <c r="F10" s="745">
        <v>0</v>
      </c>
      <c r="G10" s="745">
        <v>0</v>
      </c>
      <c r="H10" s="745">
        <v>0</v>
      </c>
      <c r="I10" s="745">
        <v>0</v>
      </c>
      <c r="J10" s="745">
        <v>0</v>
      </c>
      <c r="K10" s="745">
        <v>0</v>
      </c>
      <c r="L10" s="745">
        <v>0</v>
      </c>
    </row>
    <row r="11" spans="1:12" ht="14.25">
      <c r="A11" s="205">
        <v>3</v>
      </c>
      <c r="B11" s="723" t="s">
        <v>868</v>
      </c>
      <c r="C11" s="745">
        <v>0</v>
      </c>
      <c r="D11" s="745">
        <v>0</v>
      </c>
      <c r="E11" s="745">
        <v>0</v>
      </c>
      <c r="F11" s="745">
        <v>2</v>
      </c>
      <c r="G11" s="745">
        <v>100</v>
      </c>
      <c r="H11" s="745">
        <v>0</v>
      </c>
      <c r="I11" s="745">
        <v>500</v>
      </c>
      <c r="J11" s="745">
        <v>0</v>
      </c>
      <c r="K11" s="745">
        <v>0</v>
      </c>
      <c r="L11" s="745">
        <v>3059900</v>
      </c>
    </row>
    <row r="12" spans="1:12" ht="14.25">
      <c r="A12" s="205">
        <v>4</v>
      </c>
      <c r="B12" s="723" t="s">
        <v>869</v>
      </c>
      <c r="C12" s="745">
        <v>0</v>
      </c>
      <c r="D12" s="745">
        <v>0</v>
      </c>
      <c r="E12" s="745">
        <v>0</v>
      </c>
      <c r="F12" s="745">
        <v>0</v>
      </c>
      <c r="G12" s="745">
        <v>0</v>
      </c>
      <c r="H12" s="745">
        <v>0</v>
      </c>
      <c r="I12" s="745">
        <v>0</v>
      </c>
      <c r="J12" s="745">
        <v>0</v>
      </c>
      <c r="K12" s="745">
        <v>0</v>
      </c>
      <c r="L12" s="745">
        <v>4645000</v>
      </c>
    </row>
    <row r="13" spans="1:12" ht="14.25">
      <c r="A13" s="205">
        <v>5</v>
      </c>
      <c r="B13" s="723" t="s">
        <v>870</v>
      </c>
      <c r="C13" s="745">
        <v>16</v>
      </c>
      <c r="D13" s="745">
        <v>905</v>
      </c>
      <c r="E13" s="745">
        <v>45250</v>
      </c>
      <c r="F13" s="745">
        <v>3</v>
      </c>
      <c r="G13" s="745">
        <v>115</v>
      </c>
      <c r="H13" s="745">
        <v>0</v>
      </c>
      <c r="I13" s="745">
        <v>1725</v>
      </c>
      <c r="J13" s="745" t="s">
        <v>927</v>
      </c>
      <c r="K13" s="745" t="s">
        <v>927</v>
      </c>
      <c r="L13" s="745" t="s">
        <v>927</v>
      </c>
    </row>
    <row r="14" spans="1:12" ht="14.25">
      <c r="A14" s="205">
        <v>6</v>
      </c>
      <c r="B14" s="723" t="s">
        <v>871</v>
      </c>
      <c r="C14" s="745">
        <v>2</v>
      </c>
      <c r="D14" s="745">
        <v>41496</v>
      </c>
      <c r="E14" s="745">
        <v>568000</v>
      </c>
      <c r="F14" s="745">
        <v>0</v>
      </c>
      <c r="G14" s="745">
        <v>0</v>
      </c>
      <c r="H14" s="745">
        <v>0</v>
      </c>
      <c r="I14" s="745">
        <v>0</v>
      </c>
      <c r="J14" s="745">
        <v>0</v>
      </c>
      <c r="K14" s="745">
        <v>0</v>
      </c>
      <c r="L14" s="745">
        <v>0</v>
      </c>
    </row>
    <row r="15" spans="1:12" ht="14.25">
      <c r="A15" s="205">
        <v>7</v>
      </c>
      <c r="B15" s="723" t="s">
        <v>872</v>
      </c>
      <c r="C15" s="745">
        <v>1472</v>
      </c>
      <c r="D15" s="745">
        <v>0</v>
      </c>
      <c r="E15" s="745">
        <v>0</v>
      </c>
      <c r="F15" s="745">
        <v>0</v>
      </c>
      <c r="G15" s="745">
        <v>0</v>
      </c>
      <c r="H15" s="745">
        <v>0</v>
      </c>
      <c r="I15" s="745">
        <v>0</v>
      </c>
      <c r="J15" s="745">
        <v>0</v>
      </c>
      <c r="K15" s="745">
        <v>0</v>
      </c>
      <c r="L15" s="745">
        <v>0</v>
      </c>
    </row>
    <row r="16" spans="1:12" ht="14.25">
      <c r="A16" s="205">
        <v>8</v>
      </c>
      <c r="B16" s="723" t="s">
        <v>873</v>
      </c>
      <c r="C16" s="745">
        <v>0</v>
      </c>
      <c r="D16" s="745">
        <v>0</v>
      </c>
      <c r="E16" s="745">
        <v>0</v>
      </c>
      <c r="F16" s="745">
        <v>0</v>
      </c>
      <c r="G16" s="745">
        <v>0</v>
      </c>
      <c r="H16" s="745">
        <v>0</v>
      </c>
      <c r="I16" s="745">
        <v>0</v>
      </c>
      <c r="J16" s="745">
        <v>0</v>
      </c>
      <c r="K16" s="745">
        <v>0</v>
      </c>
      <c r="L16" s="745">
        <v>0</v>
      </c>
    </row>
    <row r="17" spans="1:12" ht="14.25">
      <c r="A17" s="205">
        <v>9</v>
      </c>
      <c r="B17" s="723" t="s">
        <v>874</v>
      </c>
      <c r="C17" s="745">
        <v>0</v>
      </c>
      <c r="D17" s="745">
        <v>0</v>
      </c>
      <c r="E17" s="745">
        <v>0</v>
      </c>
      <c r="F17" s="745">
        <v>0</v>
      </c>
      <c r="G17" s="745">
        <v>0</v>
      </c>
      <c r="H17" s="745">
        <v>0</v>
      </c>
      <c r="I17" s="745">
        <v>0</v>
      </c>
      <c r="J17" s="745">
        <v>0</v>
      </c>
      <c r="K17" s="745">
        <v>0</v>
      </c>
      <c r="L17" s="745">
        <v>22980</v>
      </c>
    </row>
    <row r="18" spans="1:12" ht="14.25">
      <c r="A18" s="205">
        <v>10</v>
      </c>
      <c r="B18" s="723" t="s">
        <v>875</v>
      </c>
      <c r="C18" s="745">
        <v>0</v>
      </c>
      <c r="D18" s="745">
        <v>0</v>
      </c>
      <c r="E18" s="745">
        <v>0</v>
      </c>
      <c r="F18" s="745">
        <v>0</v>
      </c>
      <c r="G18" s="745">
        <v>0</v>
      </c>
      <c r="H18" s="745">
        <v>0</v>
      </c>
      <c r="I18" s="745">
        <v>0</v>
      </c>
      <c r="J18" s="745">
        <v>0</v>
      </c>
      <c r="K18" s="745">
        <v>0</v>
      </c>
      <c r="L18" s="745">
        <v>0</v>
      </c>
    </row>
    <row r="19" spans="1:12" ht="14.25">
      <c r="A19" s="205">
        <v>11</v>
      </c>
      <c r="B19" s="723" t="s">
        <v>876</v>
      </c>
      <c r="C19" s="745">
        <v>0</v>
      </c>
      <c r="D19" s="745">
        <v>0</v>
      </c>
      <c r="E19" s="745">
        <v>0</v>
      </c>
      <c r="F19" s="745">
        <v>0</v>
      </c>
      <c r="G19" s="745">
        <v>0</v>
      </c>
      <c r="H19" s="745">
        <v>0</v>
      </c>
      <c r="I19" s="745">
        <v>0</v>
      </c>
      <c r="J19" s="745">
        <v>0</v>
      </c>
      <c r="K19" s="745">
        <v>0</v>
      </c>
      <c r="L19" s="745">
        <v>0</v>
      </c>
    </row>
    <row r="20" spans="1:12" ht="14.25">
      <c r="A20" s="205">
        <v>12</v>
      </c>
      <c r="B20" s="723" t="s">
        <v>877</v>
      </c>
      <c r="C20" s="745">
        <v>19</v>
      </c>
      <c r="D20" s="745">
        <v>1500</v>
      </c>
      <c r="E20" s="745">
        <v>4500</v>
      </c>
      <c r="F20" s="745">
        <v>55</v>
      </c>
      <c r="G20" s="745">
        <v>3150</v>
      </c>
      <c r="H20" s="745">
        <v>0</v>
      </c>
      <c r="I20" s="745">
        <v>6000</v>
      </c>
      <c r="J20" s="745">
        <v>0</v>
      </c>
      <c r="K20" s="745">
        <v>0</v>
      </c>
      <c r="L20" s="745">
        <v>24000</v>
      </c>
    </row>
    <row r="21" spans="1:12" ht="14.25">
      <c r="A21" s="205">
        <v>13</v>
      </c>
      <c r="B21" s="723" t="s">
        <v>878</v>
      </c>
      <c r="C21" s="745">
        <v>0</v>
      </c>
      <c r="D21" s="745">
        <v>0</v>
      </c>
      <c r="E21" s="745">
        <v>0</v>
      </c>
      <c r="F21" s="745">
        <v>165</v>
      </c>
      <c r="G21" s="745">
        <v>9671</v>
      </c>
      <c r="H21" s="745">
        <v>0</v>
      </c>
      <c r="I21" s="745">
        <v>83564</v>
      </c>
      <c r="J21" s="745">
        <v>0</v>
      </c>
      <c r="K21" s="745">
        <v>0</v>
      </c>
      <c r="L21" s="745">
        <v>0</v>
      </c>
    </row>
    <row r="22" spans="1:12" ht="14.25">
      <c r="A22" s="205">
        <v>14</v>
      </c>
      <c r="B22" s="723" t="s">
        <v>879</v>
      </c>
      <c r="C22" s="745">
        <v>0</v>
      </c>
      <c r="D22" s="745">
        <v>0</v>
      </c>
      <c r="E22" s="745">
        <v>0</v>
      </c>
      <c r="F22" s="745">
        <v>15</v>
      </c>
      <c r="G22" s="745">
        <v>276</v>
      </c>
      <c r="H22" s="745">
        <v>0</v>
      </c>
      <c r="I22" s="745">
        <v>48000</v>
      </c>
      <c r="J22" s="745">
        <v>0</v>
      </c>
      <c r="K22" s="745">
        <v>0</v>
      </c>
      <c r="L22" s="745">
        <v>0</v>
      </c>
    </row>
    <row r="23" spans="1:12" ht="14.25">
      <c r="A23" s="205">
        <v>15</v>
      </c>
      <c r="B23" s="723" t="s">
        <v>880</v>
      </c>
      <c r="C23" s="745">
        <v>0</v>
      </c>
      <c r="D23" s="745">
        <v>0</v>
      </c>
      <c r="E23" s="745">
        <v>0</v>
      </c>
      <c r="F23" s="745">
        <v>0</v>
      </c>
      <c r="G23" s="745">
        <v>0</v>
      </c>
      <c r="H23" s="745">
        <v>0</v>
      </c>
      <c r="I23" s="745">
        <v>0</v>
      </c>
      <c r="J23" s="745" t="s">
        <v>928</v>
      </c>
      <c r="K23" s="745" t="s">
        <v>929</v>
      </c>
      <c r="L23" s="745">
        <v>186500</v>
      </c>
    </row>
    <row r="24" spans="1:12" ht="14.25">
      <c r="A24" s="205">
        <v>16</v>
      </c>
      <c r="B24" s="723" t="s">
        <v>881</v>
      </c>
      <c r="C24" s="745">
        <v>0</v>
      </c>
      <c r="D24" s="745">
        <v>0</v>
      </c>
      <c r="E24" s="745">
        <v>0</v>
      </c>
      <c r="F24" s="745">
        <v>2695</v>
      </c>
      <c r="G24" s="745">
        <v>18746</v>
      </c>
      <c r="H24" s="745">
        <v>0</v>
      </c>
      <c r="I24" s="745">
        <v>330045</v>
      </c>
      <c r="J24" s="745">
        <v>0</v>
      </c>
      <c r="K24" s="745">
        <v>0</v>
      </c>
      <c r="L24" s="745">
        <v>0</v>
      </c>
    </row>
    <row r="25" spans="1:12" ht="14.25">
      <c r="A25" s="205">
        <v>17</v>
      </c>
      <c r="B25" s="723" t="s">
        <v>882</v>
      </c>
      <c r="C25" s="745">
        <v>0</v>
      </c>
      <c r="D25" s="745">
        <v>0</v>
      </c>
      <c r="E25" s="745">
        <v>0</v>
      </c>
      <c r="F25" s="745">
        <v>0</v>
      </c>
      <c r="G25" s="745">
        <v>0</v>
      </c>
      <c r="H25" s="745">
        <v>0</v>
      </c>
      <c r="I25" s="745">
        <v>0</v>
      </c>
      <c r="J25" s="745">
        <v>0</v>
      </c>
      <c r="K25" s="745">
        <v>0</v>
      </c>
      <c r="L25" s="745">
        <v>0</v>
      </c>
    </row>
    <row r="26" spans="1:12" ht="14.25">
      <c r="A26" s="205">
        <v>18</v>
      </c>
      <c r="B26" s="723" t="s">
        <v>883</v>
      </c>
      <c r="C26" s="745">
        <v>915</v>
      </c>
      <c r="D26" s="745">
        <v>209004</v>
      </c>
      <c r="E26" s="745">
        <v>3.0900000000000003</v>
      </c>
      <c r="F26" s="745">
        <v>855</v>
      </c>
      <c r="G26" s="745">
        <v>58852</v>
      </c>
      <c r="H26" s="745">
        <v>0</v>
      </c>
      <c r="I26" s="745">
        <v>477000</v>
      </c>
      <c r="J26" s="745">
        <v>0</v>
      </c>
      <c r="K26" s="745">
        <v>0</v>
      </c>
      <c r="L26" s="745">
        <v>0</v>
      </c>
    </row>
    <row r="27" spans="1:12" ht="14.25">
      <c r="A27" s="205">
        <v>19</v>
      </c>
      <c r="B27" s="723" t="s">
        <v>884</v>
      </c>
      <c r="C27" s="745">
        <v>0</v>
      </c>
      <c r="D27" s="745">
        <v>0</v>
      </c>
      <c r="E27" s="745">
        <v>0</v>
      </c>
      <c r="F27" s="745">
        <v>12</v>
      </c>
      <c r="G27" s="745">
        <v>4434</v>
      </c>
      <c r="H27" s="745">
        <v>0</v>
      </c>
      <c r="I27" s="745">
        <v>818524</v>
      </c>
      <c r="J27" s="745">
        <v>0</v>
      </c>
      <c r="K27" s="745">
        <v>0</v>
      </c>
      <c r="L27" s="745">
        <v>0</v>
      </c>
    </row>
    <row r="28" spans="1:12" ht="14.25">
      <c r="A28" s="205">
        <v>20</v>
      </c>
      <c r="B28" s="723" t="s">
        <v>885</v>
      </c>
      <c r="C28" s="745">
        <v>1079</v>
      </c>
      <c r="D28" s="745">
        <v>0</v>
      </c>
      <c r="E28" s="745">
        <v>0</v>
      </c>
      <c r="F28" s="745">
        <v>1075</v>
      </c>
      <c r="G28" s="745">
        <v>0</v>
      </c>
      <c r="H28" s="745">
        <v>0</v>
      </c>
      <c r="I28" s="745">
        <v>0</v>
      </c>
      <c r="J28" s="745">
        <v>0</v>
      </c>
      <c r="K28" s="745">
        <v>0</v>
      </c>
      <c r="L28" s="745">
        <v>577000</v>
      </c>
    </row>
    <row r="29" spans="1:12" ht="14.25">
      <c r="A29" s="205">
        <v>21</v>
      </c>
      <c r="B29" s="723" t="s">
        <v>886</v>
      </c>
      <c r="C29" s="745">
        <v>0</v>
      </c>
      <c r="D29" s="745">
        <v>0</v>
      </c>
      <c r="E29" s="745">
        <v>0</v>
      </c>
      <c r="F29" s="745">
        <v>335</v>
      </c>
      <c r="G29" s="745">
        <v>23298</v>
      </c>
      <c r="H29" s="745">
        <v>0</v>
      </c>
      <c r="I29" s="745">
        <v>167500</v>
      </c>
      <c r="J29" s="745">
        <v>0</v>
      </c>
      <c r="K29" s="745">
        <v>0</v>
      </c>
      <c r="L29" s="745">
        <v>502500</v>
      </c>
    </row>
    <row r="30" spans="1:12" ht="25.5">
      <c r="A30" s="205">
        <v>22</v>
      </c>
      <c r="B30" s="723" t="s">
        <v>887</v>
      </c>
      <c r="C30" s="745">
        <v>85</v>
      </c>
      <c r="D30" s="745">
        <v>4820</v>
      </c>
      <c r="E30" s="746">
        <v>1.205</v>
      </c>
      <c r="F30" s="745">
        <v>280</v>
      </c>
      <c r="G30" s="745">
        <v>13264</v>
      </c>
      <c r="H30" s="745">
        <v>0</v>
      </c>
      <c r="I30" s="745">
        <v>140000</v>
      </c>
      <c r="J30" s="745">
        <v>0</v>
      </c>
      <c r="K30" s="745">
        <v>0</v>
      </c>
      <c r="L30" s="745">
        <v>420000</v>
      </c>
    </row>
    <row r="31" spans="1:12" ht="14.25">
      <c r="A31" s="205">
        <v>23</v>
      </c>
      <c r="B31" s="723" t="s">
        <v>888</v>
      </c>
      <c r="C31" s="745">
        <v>0</v>
      </c>
      <c r="D31" s="745">
        <v>0</v>
      </c>
      <c r="E31" s="745">
        <v>0</v>
      </c>
      <c r="F31" s="745">
        <v>0</v>
      </c>
      <c r="G31" s="745">
        <v>0</v>
      </c>
      <c r="H31" s="745">
        <v>0</v>
      </c>
      <c r="I31" s="745">
        <v>0</v>
      </c>
      <c r="J31" s="745">
        <v>0</v>
      </c>
      <c r="K31" s="745">
        <v>0</v>
      </c>
      <c r="L31" s="745">
        <v>0</v>
      </c>
    </row>
    <row r="32" spans="1:12" ht="14.25">
      <c r="A32" s="205">
        <v>24</v>
      </c>
      <c r="B32" s="723" t="s">
        <v>889</v>
      </c>
      <c r="C32" s="745">
        <v>0</v>
      </c>
      <c r="D32" s="745">
        <v>0</v>
      </c>
      <c r="E32" s="745">
        <v>0</v>
      </c>
      <c r="F32" s="745">
        <v>65</v>
      </c>
      <c r="G32" s="745">
        <v>9480</v>
      </c>
      <c r="H32" s="745">
        <v>0</v>
      </c>
      <c r="I32" s="745">
        <v>55000</v>
      </c>
      <c r="J32" s="745">
        <v>0</v>
      </c>
      <c r="K32" s="745">
        <v>0</v>
      </c>
      <c r="L32" s="745">
        <v>102000</v>
      </c>
    </row>
    <row r="33" spans="1:12" ht="14.25">
      <c r="A33" s="205">
        <v>25</v>
      </c>
      <c r="B33" s="723" t="s">
        <v>890</v>
      </c>
      <c r="C33" s="745">
        <v>846</v>
      </c>
      <c r="D33" s="745">
        <v>1345</v>
      </c>
      <c r="E33" s="745">
        <v>6</v>
      </c>
      <c r="F33" s="745">
        <v>108</v>
      </c>
      <c r="G33" s="745">
        <v>5896</v>
      </c>
      <c r="H33" s="745">
        <v>0</v>
      </c>
      <c r="I33" s="745">
        <v>180</v>
      </c>
      <c r="J33" s="745" t="s">
        <v>930</v>
      </c>
      <c r="K33" s="745">
        <v>0</v>
      </c>
      <c r="L33" s="745">
        <v>176880</v>
      </c>
    </row>
    <row r="34" spans="1:12" ht="14.25">
      <c r="A34" s="205">
        <v>26</v>
      </c>
      <c r="B34" s="723" t="s">
        <v>891</v>
      </c>
      <c r="C34" s="745">
        <v>0</v>
      </c>
      <c r="D34" s="745">
        <v>0</v>
      </c>
      <c r="E34" s="745">
        <v>0</v>
      </c>
      <c r="F34" s="745">
        <v>636</v>
      </c>
      <c r="G34" s="745">
        <v>108063</v>
      </c>
      <c r="H34" s="745">
        <v>0</v>
      </c>
      <c r="I34" s="745">
        <v>656058</v>
      </c>
      <c r="J34" s="745">
        <v>0</v>
      </c>
      <c r="K34" s="745">
        <v>0</v>
      </c>
      <c r="L34" s="745">
        <v>84142</v>
      </c>
    </row>
    <row r="35" spans="1:12" ht="42.75">
      <c r="A35" s="205">
        <v>27</v>
      </c>
      <c r="B35" s="723" t="s">
        <v>892</v>
      </c>
      <c r="C35" s="745">
        <v>1670</v>
      </c>
      <c r="D35" s="745">
        <v>0</v>
      </c>
      <c r="E35" s="745">
        <v>0</v>
      </c>
      <c r="F35" s="745">
        <v>323</v>
      </c>
      <c r="G35" s="745">
        <v>32769</v>
      </c>
      <c r="H35" s="747" t="s">
        <v>931</v>
      </c>
      <c r="I35" s="745">
        <v>327690</v>
      </c>
      <c r="J35" s="745">
        <v>0</v>
      </c>
      <c r="K35" s="745">
        <v>0</v>
      </c>
      <c r="L35" s="745">
        <v>0</v>
      </c>
    </row>
    <row r="36" spans="1:12" ht="14.25">
      <c r="A36" s="205">
        <v>28</v>
      </c>
      <c r="B36" s="723" t="s">
        <v>893</v>
      </c>
      <c r="C36" s="745">
        <v>0</v>
      </c>
      <c r="D36" s="745">
        <v>0</v>
      </c>
      <c r="E36" s="745">
        <v>0</v>
      </c>
      <c r="F36" s="745">
        <v>243</v>
      </c>
      <c r="G36" s="745">
        <v>18326</v>
      </c>
      <c r="H36" s="745">
        <v>0</v>
      </c>
      <c r="I36" s="745">
        <v>91630</v>
      </c>
      <c r="J36" s="745">
        <v>52112</v>
      </c>
      <c r="K36" s="745">
        <v>0</v>
      </c>
      <c r="L36" s="745">
        <v>729568</v>
      </c>
    </row>
    <row r="37" spans="1:12" ht="14.25">
      <c r="A37" s="205">
        <v>29</v>
      </c>
      <c r="B37" s="723" t="s">
        <v>894</v>
      </c>
      <c r="C37" s="745">
        <v>0</v>
      </c>
      <c r="D37" s="745">
        <v>0</v>
      </c>
      <c r="E37" s="745">
        <v>0</v>
      </c>
      <c r="F37" s="745">
        <v>0</v>
      </c>
      <c r="G37" s="745">
        <v>0</v>
      </c>
      <c r="H37" s="745">
        <v>0</v>
      </c>
      <c r="I37" s="745">
        <v>0</v>
      </c>
      <c r="J37" s="745">
        <v>0</v>
      </c>
      <c r="K37" s="745">
        <v>0</v>
      </c>
      <c r="L37" s="745">
        <v>0</v>
      </c>
    </row>
    <row r="38" spans="1:12" ht="28.5">
      <c r="A38" s="205">
        <v>30</v>
      </c>
      <c r="B38" s="723" t="s">
        <v>895</v>
      </c>
      <c r="C38" s="745">
        <v>0</v>
      </c>
      <c r="D38" s="745">
        <v>0</v>
      </c>
      <c r="E38" s="745">
        <v>0</v>
      </c>
      <c r="F38" s="745">
        <v>538</v>
      </c>
      <c r="G38" s="745">
        <v>85290</v>
      </c>
      <c r="H38" s="745" t="s">
        <v>932</v>
      </c>
      <c r="I38" s="745">
        <v>50000</v>
      </c>
      <c r="J38" s="745">
        <v>0</v>
      </c>
      <c r="K38" s="745">
        <v>0</v>
      </c>
      <c r="L38" s="745">
        <v>0</v>
      </c>
    </row>
    <row r="39" spans="1:12" ht="14.25">
      <c r="A39" s="205">
        <v>31</v>
      </c>
      <c r="B39" s="723" t="s">
        <v>896</v>
      </c>
      <c r="C39" s="745">
        <v>0</v>
      </c>
      <c r="D39" s="745">
        <v>0</v>
      </c>
      <c r="E39" s="745">
        <v>0</v>
      </c>
      <c r="F39" s="745">
        <v>0</v>
      </c>
      <c r="G39" s="745">
        <v>0</v>
      </c>
      <c r="H39" s="745">
        <v>0</v>
      </c>
      <c r="I39" s="745">
        <v>0</v>
      </c>
      <c r="J39" s="745">
        <v>0</v>
      </c>
      <c r="K39" s="745">
        <v>0</v>
      </c>
      <c r="L39" s="745">
        <v>0</v>
      </c>
    </row>
    <row r="40" spans="1:12" ht="14.25">
      <c r="A40" s="205">
        <v>32</v>
      </c>
      <c r="B40" s="723" t="s">
        <v>897</v>
      </c>
      <c r="C40" s="745">
        <v>133</v>
      </c>
      <c r="D40" s="745">
        <v>15770</v>
      </c>
      <c r="E40" s="748">
        <v>88942.8</v>
      </c>
      <c r="F40" s="745">
        <v>0</v>
      </c>
      <c r="G40" s="745">
        <v>0</v>
      </c>
      <c r="H40" s="745">
        <v>0</v>
      </c>
      <c r="I40" s="745">
        <v>0</v>
      </c>
      <c r="J40" s="745">
        <v>158500</v>
      </c>
      <c r="K40" s="745">
        <v>2</v>
      </c>
      <c r="L40" s="745">
        <v>1585000</v>
      </c>
    </row>
    <row r="41" spans="1:12" ht="14.25">
      <c r="A41" s="205">
        <v>33</v>
      </c>
      <c r="B41" s="723" t="s">
        <v>898</v>
      </c>
      <c r="C41" s="745">
        <v>0</v>
      </c>
      <c r="D41" s="745">
        <v>0</v>
      </c>
      <c r="E41" s="745">
        <v>0</v>
      </c>
      <c r="F41" s="745">
        <v>0</v>
      </c>
      <c r="G41" s="745">
        <v>0</v>
      </c>
      <c r="H41" s="745">
        <v>0</v>
      </c>
      <c r="I41" s="745">
        <v>0</v>
      </c>
      <c r="J41" s="745">
        <v>0</v>
      </c>
      <c r="K41" s="745">
        <v>0</v>
      </c>
      <c r="L41" s="745">
        <v>0</v>
      </c>
    </row>
    <row r="42" spans="1:12" ht="14.25">
      <c r="A42" s="205">
        <v>34</v>
      </c>
      <c r="B42" s="723" t="s">
        <v>899</v>
      </c>
      <c r="C42" s="745">
        <v>0</v>
      </c>
      <c r="D42" s="745">
        <v>0</v>
      </c>
      <c r="E42" s="745">
        <v>0</v>
      </c>
      <c r="F42" s="745">
        <v>0</v>
      </c>
      <c r="G42" s="745">
        <v>0</v>
      </c>
      <c r="H42" s="745">
        <v>0</v>
      </c>
      <c r="I42" s="745">
        <v>0</v>
      </c>
      <c r="J42" s="745">
        <v>0</v>
      </c>
      <c r="K42" s="745">
        <v>0</v>
      </c>
      <c r="L42" s="745">
        <v>0</v>
      </c>
    </row>
    <row r="43" spans="1:12" ht="15">
      <c r="A43" s="3" t="s">
        <v>18</v>
      </c>
      <c r="B43" s="15"/>
      <c r="C43" s="749">
        <f>SUM(C9:C42)</f>
        <v>6237</v>
      </c>
      <c r="D43" s="749">
        <f aca="true" t="shared" si="0" ref="D43:L43">SUM(D9:D42)</f>
        <v>274840</v>
      </c>
      <c r="E43" s="750">
        <f t="shared" si="0"/>
        <v>706703.095</v>
      </c>
      <c r="F43" s="749">
        <f t="shared" si="0"/>
        <v>7405</v>
      </c>
      <c r="G43" s="749">
        <f t="shared" si="0"/>
        <v>391730</v>
      </c>
      <c r="H43" s="749">
        <f t="shared" si="0"/>
        <v>0</v>
      </c>
      <c r="I43" s="749">
        <f t="shared" si="0"/>
        <v>3253416</v>
      </c>
      <c r="J43" s="749">
        <f t="shared" si="0"/>
        <v>210612</v>
      </c>
      <c r="K43" s="749">
        <f t="shared" si="0"/>
        <v>2</v>
      </c>
      <c r="L43" s="749">
        <f t="shared" si="0"/>
        <v>12115470</v>
      </c>
    </row>
    <row r="44" spans="1:12" ht="12.75">
      <c r="A44" s="9"/>
      <c r="B44" s="16"/>
      <c r="C44" s="744"/>
      <c r="D44" s="744"/>
      <c r="E44" s="744"/>
      <c r="F44" s="744"/>
      <c r="G44" s="744"/>
      <c r="H44" s="744"/>
      <c r="I44" s="744"/>
      <c r="J44" s="744"/>
      <c r="K44" s="744"/>
      <c r="L44" s="744"/>
    </row>
    <row r="45" spans="1:12" ht="12.75">
      <c r="A45" s="9"/>
      <c r="B45" s="16"/>
      <c r="C45" s="744"/>
      <c r="D45" s="744"/>
      <c r="E45" s="744"/>
      <c r="F45" s="744"/>
      <c r="G45" s="744"/>
      <c r="H45" s="744"/>
      <c r="I45" s="744"/>
      <c r="J45" s="744"/>
      <c r="K45" s="744"/>
      <c r="L45" s="744"/>
    </row>
    <row r="46" spans="1:12" ht="12.75">
      <c r="A46" s="9"/>
      <c r="B46" s="16"/>
      <c r="C46" s="744"/>
      <c r="D46" s="744"/>
      <c r="E46" s="744"/>
      <c r="F46" s="744"/>
      <c r="G46" s="744"/>
      <c r="H46" s="744"/>
      <c r="I46" s="744"/>
      <c r="J46" s="744"/>
      <c r="K46" s="744"/>
      <c r="L46" s="744"/>
    </row>
    <row r="47" spans="1:11" ht="12.75" customHeight="1">
      <c r="A47" s="143"/>
      <c r="B47" s="143"/>
      <c r="C47" s="143"/>
      <c r="D47" s="143"/>
      <c r="E47" s="143"/>
      <c r="F47" s="143"/>
      <c r="K47" s="144" t="s">
        <v>12</v>
      </c>
    </row>
    <row r="48" spans="1:12" ht="12.75" customHeight="1">
      <c r="A48" s="143"/>
      <c r="B48" s="143"/>
      <c r="C48" s="143"/>
      <c r="D48" s="143">
        <f>D43/100000</f>
        <v>2.7484</v>
      </c>
      <c r="E48" s="143"/>
      <c r="F48" s="143"/>
      <c r="J48" s="1201" t="s">
        <v>13</v>
      </c>
      <c r="K48" s="1201"/>
      <c r="L48" s="1201"/>
    </row>
    <row r="49" spans="1:6" ht="12.75" customHeight="1">
      <c r="A49" s="143"/>
      <c r="B49" s="143"/>
      <c r="C49" s="143"/>
      <c r="D49" s="143"/>
      <c r="E49" s="143"/>
      <c r="F49" s="143"/>
    </row>
    <row r="50" spans="1:6" ht="12.75">
      <c r="A50" s="12" t="s">
        <v>1121</v>
      </c>
      <c r="F50" s="143"/>
    </row>
  </sheetData>
  <sheetProtection/>
  <mergeCells count="10">
    <mergeCell ref="A1:K1"/>
    <mergeCell ref="C6:E6"/>
    <mergeCell ref="F6:I6"/>
    <mergeCell ref="J6:L6"/>
    <mergeCell ref="J48:L48"/>
    <mergeCell ref="A6:A7"/>
    <mergeCell ref="B6:B7"/>
    <mergeCell ref="A2:K2"/>
    <mergeCell ref="A4:K4"/>
    <mergeCell ref="J5:L5"/>
  </mergeCells>
  <printOptions horizontalCentered="1"/>
  <pageMargins left="0.63" right="0.7086614173228347" top="0.2362204724409449" bottom="0" header="0.31496062992125984" footer="0.31496062992125984"/>
  <pageSetup fitToHeight="1" fitToWidth="1" horizontalDpi="600" verticalDpi="600" orientation="landscape" paperSize="9" scale="73" r:id="rId1"/>
</worksheet>
</file>

<file path=xl/worksheets/sheet44.xml><?xml version="1.0" encoding="utf-8"?>
<worksheet xmlns="http://schemas.openxmlformats.org/spreadsheetml/2006/main" xmlns:r="http://schemas.openxmlformats.org/officeDocument/2006/relationships">
  <sheetPr>
    <pageSetUpPr fitToPage="1"/>
  </sheetPr>
  <dimension ref="A1:M50"/>
  <sheetViews>
    <sheetView zoomScaleSheetLayoutView="80" zoomScalePageLayoutView="0" workbookViewId="0" topLeftCell="A20">
      <selection activeCell="J43" sqref="J43"/>
    </sheetView>
  </sheetViews>
  <sheetFormatPr defaultColWidth="9.140625" defaultRowHeight="12.75"/>
  <cols>
    <col min="1" max="1" width="7.7109375" style="13" customWidth="1"/>
    <col min="2" max="2" width="21.421875" style="13" customWidth="1"/>
    <col min="3" max="4" width="12.7109375" style="13" customWidth="1"/>
    <col min="5" max="5" width="12.8515625" style="13" customWidth="1"/>
    <col min="6" max="6" width="13.28125" style="13" customWidth="1"/>
    <col min="7" max="7" width="13.7109375" style="13" customWidth="1"/>
    <col min="8" max="8" width="12.421875" style="13" customWidth="1"/>
    <col min="9" max="9" width="15.57421875" style="13" customWidth="1"/>
    <col min="10" max="10" width="12.421875" style="13" customWidth="1"/>
    <col min="11" max="11" width="14.28125" style="13" customWidth="1"/>
    <col min="12" max="16384" width="9.140625" style="13" customWidth="1"/>
  </cols>
  <sheetData>
    <row r="1" spans="1:11" ht="15.75">
      <c r="A1" s="996" t="s">
        <v>0</v>
      </c>
      <c r="B1" s="996"/>
      <c r="C1" s="996"/>
      <c r="D1" s="996"/>
      <c r="E1" s="996"/>
      <c r="F1" s="996"/>
      <c r="G1" s="996"/>
      <c r="H1" s="996"/>
      <c r="I1" s="996"/>
      <c r="J1" s="996"/>
      <c r="K1" s="712" t="s">
        <v>542</v>
      </c>
    </row>
    <row r="2" spans="1:11" ht="20.25">
      <c r="A2" s="997" t="s">
        <v>656</v>
      </c>
      <c r="B2" s="997"/>
      <c r="C2" s="997"/>
      <c r="D2" s="997"/>
      <c r="E2" s="997"/>
      <c r="F2" s="997"/>
      <c r="G2" s="997"/>
      <c r="H2" s="997"/>
      <c r="I2" s="997"/>
      <c r="J2" s="997"/>
      <c r="K2" s="997"/>
    </row>
    <row r="4" spans="1:11" ht="15.75">
      <c r="A4" s="996" t="s">
        <v>541</v>
      </c>
      <c r="B4" s="996"/>
      <c r="C4" s="996"/>
      <c r="D4" s="996"/>
      <c r="E4" s="996"/>
      <c r="F4" s="996"/>
      <c r="G4" s="996"/>
      <c r="H4" s="996"/>
      <c r="I4" s="996"/>
      <c r="J4" s="996"/>
      <c r="K4" s="996"/>
    </row>
    <row r="5" spans="1:11" ht="12.75">
      <c r="A5" s="734" t="s">
        <v>268</v>
      </c>
      <c r="B5" s="734"/>
      <c r="C5" s="734"/>
      <c r="D5" s="734"/>
      <c r="E5" s="734"/>
      <c r="F5" s="734"/>
      <c r="G5" s="1231" t="s">
        <v>826</v>
      </c>
      <c r="H5" s="1231"/>
      <c r="I5" s="1231"/>
      <c r="J5" s="1231"/>
      <c r="K5" s="1231"/>
    </row>
    <row r="6" spans="1:11" ht="21.75" customHeight="1">
      <c r="A6" s="1207" t="s">
        <v>2</v>
      </c>
      <c r="B6" s="1207" t="s">
        <v>37</v>
      </c>
      <c r="C6" s="1212" t="s">
        <v>500</v>
      </c>
      <c r="D6" s="1227"/>
      <c r="E6" s="1213"/>
      <c r="F6" s="1212" t="s">
        <v>503</v>
      </c>
      <c r="G6" s="1227"/>
      <c r="H6" s="1213"/>
      <c r="I6" s="1207" t="s">
        <v>718</v>
      </c>
      <c r="J6" s="1207" t="s">
        <v>717</v>
      </c>
      <c r="K6" s="1207" t="s">
        <v>77</v>
      </c>
    </row>
    <row r="7" spans="1:11" ht="26.25" customHeight="1">
      <c r="A7" s="1208"/>
      <c r="B7" s="1208"/>
      <c r="C7" s="205" t="s">
        <v>499</v>
      </c>
      <c r="D7" s="205" t="s">
        <v>501</v>
      </c>
      <c r="E7" s="205" t="s">
        <v>502</v>
      </c>
      <c r="F7" s="205" t="s">
        <v>499</v>
      </c>
      <c r="G7" s="205" t="s">
        <v>501</v>
      </c>
      <c r="H7" s="205" t="s">
        <v>502</v>
      </c>
      <c r="I7" s="1208"/>
      <c r="J7" s="1208"/>
      <c r="K7" s="1208"/>
    </row>
    <row r="8" spans="1:11" ht="12.75">
      <c r="A8" s="751">
        <v>1</v>
      </c>
      <c r="B8" s="751">
        <v>2</v>
      </c>
      <c r="C8" s="751">
        <v>3</v>
      </c>
      <c r="D8" s="751">
        <v>4</v>
      </c>
      <c r="E8" s="751">
        <v>5</v>
      </c>
      <c r="F8" s="751">
        <v>6</v>
      </c>
      <c r="G8" s="751">
        <v>7</v>
      </c>
      <c r="H8" s="751">
        <v>8</v>
      </c>
      <c r="I8" s="751">
        <v>9</v>
      </c>
      <c r="J8" s="751">
        <v>10</v>
      </c>
      <c r="K8" s="751">
        <v>11</v>
      </c>
    </row>
    <row r="9" spans="1:11" ht="14.25">
      <c r="A9" s="619">
        <v>1</v>
      </c>
      <c r="B9" s="753" t="s">
        <v>866</v>
      </c>
      <c r="C9" s="754">
        <v>0</v>
      </c>
      <c r="D9" s="754">
        <v>0</v>
      </c>
      <c r="E9" s="754">
        <v>0</v>
      </c>
      <c r="F9" s="754">
        <v>0</v>
      </c>
      <c r="G9" s="754">
        <v>0</v>
      </c>
      <c r="H9" s="754">
        <v>0</v>
      </c>
      <c r="I9" s="754">
        <v>0</v>
      </c>
      <c r="J9" s="754">
        <v>0</v>
      </c>
      <c r="K9" s="754">
        <v>0</v>
      </c>
    </row>
    <row r="10" spans="1:11" ht="14.25">
      <c r="A10" s="619">
        <v>2</v>
      </c>
      <c r="B10" s="753" t="s">
        <v>867</v>
      </c>
      <c r="C10" s="754">
        <v>0</v>
      </c>
      <c r="D10" s="754">
        <v>0</v>
      </c>
      <c r="E10" s="754">
        <v>0</v>
      </c>
      <c r="F10" s="754">
        <v>0</v>
      </c>
      <c r="G10" s="754">
        <v>0</v>
      </c>
      <c r="H10" s="754">
        <v>0</v>
      </c>
      <c r="I10" s="754">
        <v>0</v>
      </c>
      <c r="J10" s="754">
        <v>0</v>
      </c>
      <c r="K10" s="754">
        <v>0</v>
      </c>
    </row>
    <row r="11" spans="1:11" ht="14.25">
      <c r="A11" s="619">
        <v>3</v>
      </c>
      <c r="B11" s="753" t="s">
        <v>868</v>
      </c>
      <c r="C11" s="754">
        <v>0</v>
      </c>
      <c r="D11" s="754">
        <v>0</v>
      </c>
      <c r="E11" s="754">
        <v>0</v>
      </c>
      <c r="F11" s="754">
        <v>0</v>
      </c>
      <c r="G11" s="754">
        <v>0</v>
      </c>
      <c r="H11" s="754">
        <v>0</v>
      </c>
      <c r="I11" s="754">
        <v>0</v>
      </c>
      <c r="J11" s="754">
        <v>0</v>
      </c>
      <c r="K11" s="754">
        <v>0</v>
      </c>
    </row>
    <row r="12" spans="1:11" ht="14.25">
      <c r="A12" s="619">
        <v>4</v>
      </c>
      <c r="B12" s="753" t="s">
        <v>869</v>
      </c>
      <c r="C12" s="754">
        <v>2</v>
      </c>
      <c r="D12" s="754">
        <v>1</v>
      </c>
      <c r="E12" s="754">
        <v>385</v>
      </c>
      <c r="F12" s="754">
        <v>2</v>
      </c>
      <c r="G12" s="754">
        <v>1</v>
      </c>
      <c r="H12" s="754">
        <v>325</v>
      </c>
      <c r="I12" s="754">
        <v>0</v>
      </c>
      <c r="J12" s="754">
        <v>2249.74</v>
      </c>
      <c r="K12" s="754">
        <v>0</v>
      </c>
    </row>
    <row r="13" spans="1:11" ht="14.25">
      <c r="A13" s="619">
        <v>5</v>
      </c>
      <c r="B13" s="753" t="s">
        <v>870</v>
      </c>
      <c r="C13" s="754">
        <v>0</v>
      </c>
      <c r="D13" s="754">
        <v>0</v>
      </c>
      <c r="E13" s="754">
        <v>0</v>
      </c>
      <c r="F13" s="754">
        <v>0</v>
      </c>
      <c r="G13" s="754">
        <v>0</v>
      </c>
      <c r="H13" s="754">
        <v>0</v>
      </c>
      <c r="I13" s="754">
        <v>0</v>
      </c>
      <c r="J13" s="754">
        <v>0</v>
      </c>
      <c r="K13" s="754">
        <v>0</v>
      </c>
    </row>
    <row r="14" spans="1:11" ht="14.25">
      <c r="A14" s="619">
        <v>6</v>
      </c>
      <c r="B14" s="753" t="s">
        <v>871</v>
      </c>
      <c r="C14" s="754">
        <v>0</v>
      </c>
      <c r="D14" s="754">
        <v>0</v>
      </c>
      <c r="E14" s="754">
        <v>0</v>
      </c>
      <c r="F14" s="754">
        <v>0</v>
      </c>
      <c r="G14" s="754">
        <v>0</v>
      </c>
      <c r="H14" s="754">
        <v>0</v>
      </c>
      <c r="I14" s="754">
        <v>0</v>
      </c>
      <c r="J14" s="754">
        <v>0</v>
      </c>
      <c r="K14" s="754">
        <v>0</v>
      </c>
    </row>
    <row r="15" spans="1:11" ht="14.25">
      <c r="A15" s="619">
        <v>7</v>
      </c>
      <c r="B15" s="753" t="s">
        <v>872</v>
      </c>
      <c r="C15" s="754">
        <v>0</v>
      </c>
      <c r="D15" s="754">
        <v>0</v>
      </c>
      <c r="E15" s="754">
        <v>0</v>
      </c>
      <c r="F15" s="754">
        <v>0</v>
      </c>
      <c r="G15" s="754">
        <v>0</v>
      </c>
      <c r="H15" s="754">
        <v>0</v>
      </c>
      <c r="I15" s="754">
        <v>0</v>
      </c>
      <c r="J15" s="754">
        <v>0</v>
      </c>
      <c r="K15" s="754">
        <v>0</v>
      </c>
    </row>
    <row r="16" spans="1:11" ht="14.25">
      <c r="A16" s="619">
        <v>8</v>
      </c>
      <c r="B16" s="753" t="s">
        <v>873</v>
      </c>
      <c r="C16" s="754">
        <v>0</v>
      </c>
      <c r="D16" s="754">
        <v>0</v>
      </c>
      <c r="E16" s="754">
        <v>0</v>
      </c>
      <c r="F16" s="754">
        <v>0</v>
      </c>
      <c r="G16" s="754">
        <v>0</v>
      </c>
      <c r="H16" s="754">
        <v>0</v>
      </c>
      <c r="I16" s="754">
        <v>0</v>
      </c>
      <c r="J16" s="754">
        <v>0</v>
      </c>
      <c r="K16" s="754">
        <v>0</v>
      </c>
    </row>
    <row r="17" spans="1:13" ht="14.25">
      <c r="A17" s="619">
        <v>9</v>
      </c>
      <c r="B17" s="753" t="s">
        <v>874</v>
      </c>
      <c r="C17" s="754">
        <v>0</v>
      </c>
      <c r="D17" s="754">
        <v>0</v>
      </c>
      <c r="E17" s="754">
        <v>0</v>
      </c>
      <c r="F17" s="754">
        <v>0</v>
      </c>
      <c r="G17" s="754">
        <v>0</v>
      </c>
      <c r="H17" s="754">
        <v>0</v>
      </c>
      <c r="I17" s="754">
        <v>0</v>
      </c>
      <c r="J17" s="754">
        <v>0</v>
      </c>
      <c r="K17" s="754">
        <v>0</v>
      </c>
      <c r="M17" s="13" t="s">
        <v>10</v>
      </c>
    </row>
    <row r="18" spans="1:11" ht="14.25">
      <c r="A18" s="619">
        <v>10</v>
      </c>
      <c r="B18" s="753" t="s">
        <v>875</v>
      </c>
      <c r="C18" s="754">
        <v>0</v>
      </c>
      <c r="D18" s="754">
        <v>0</v>
      </c>
      <c r="E18" s="754">
        <v>0</v>
      </c>
      <c r="F18" s="754">
        <v>0</v>
      </c>
      <c r="G18" s="754">
        <v>0</v>
      </c>
      <c r="H18" s="754">
        <v>0</v>
      </c>
      <c r="I18" s="754">
        <v>0</v>
      </c>
      <c r="J18" s="754">
        <v>0</v>
      </c>
      <c r="K18" s="754">
        <v>0</v>
      </c>
    </row>
    <row r="19" spans="1:11" ht="14.25">
      <c r="A19" s="619">
        <v>11</v>
      </c>
      <c r="B19" s="753" t="s">
        <v>876</v>
      </c>
      <c r="C19" s="754">
        <v>0</v>
      </c>
      <c r="D19" s="754">
        <v>0</v>
      </c>
      <c r="E19" s="754">
        <v>0</v>
      </c>
      <c r="F19" s="754">
        <v>0</v>
      </c>
      <c r="G19" s="754">
        <v>0</v>
      </c>
      <c r="H19" s="754">
        <v>0</v>
      </c>
      <c r="I19" s="754">
        <v>0</v>
      </c>
      <c r="J19" s="754">
        <v>0</v>
      </c>
      <c r="K19" s="754">
        <v>0</v>
      </c>
    </row>
    <row r="20" spans="1:11" ht="14.25">
      <c r="A20" s="619">
        <v>12</v>
      </c>
      <c r="B20" s="753" t="s">
        <v>877</v>
      </c>
      <c r="C20" s="754">
        <v>0</v>
      </c>
      <c r="D20" s="754">
        <v>0</v>
      </c>
      <c r="E20" s="754">
        <v>0</v>
      </c>
      <c r="F20" s="754">
        <v>0</v>
      </c>
      <c r="G20" s="754">
        <v>0</v>
      </c>
      <c r="H20" s="754">
        <v>0</v>
      </c>
      <c r="I20" s="754">
        <v>0</v>
      </c>
      <c r="J20" s="754">
        <v>0</v>
      </c>
      <c r="K20" s="754">
        <v>0</v>
      </c>
    </row>
    <row r="21" spans="1:11" ht="14.25">
      <c r="A21" s="619">
        <v>13</v>
      </c>
      <c r="B21" s="753" t="s">
        <v>878</v>
      </c>
      <c r="C21" s="754">
        <v>0</v>
      </c>
      <c r="D21" s="754">
        <v>0</v>
      </c>
      <c r="E21" s="754">
        <v>0</v>
      </c>
      <c r="F21" s="754">
        <v>0</v>
      </c>
      <c r="G21" s="754">
        <v>0</v>
      </c>
      <c r="H21" s="754">
        <v>0</v>
      </c>
      <c r="I21" s="754">
        <v>0</v>
      </c>
      <c r="J21" s="754">
        <v>0</v>
      </c>
      <c r="K21" s="754">
        <v>0</v>
      </c>
    </row>
    <row r="22" spans="1:11" ht="14.25">
      <c r="A22" s="619">
        <v>14</v>
      </c>
      <c r="B22" s="753" t="s">
        <v>879</v>
      </c>
      <c r="C22" s="754">
        <v>0</v>
      </c>
      <c r="D22" s="754">
        <v>0</v>
      </c>
      <c r="E22" s="754">
        <v>0</v>
      </c>
      <c r="F22" s="754">
        <v>0</v>
      </c>
      <c r="G22" s="754">
        <v>0</v>
      </c>
      <c r="H22" s="754">
        <v>0</v>
      </c>
      <c r="I22" s="754">
        <v>0</v>
      </c>
      <c r="J22" s="754">
        <v>0</v>
      </c>
      <c r="K22" s="754">
        <v>0</v>
      </c>
    </row>
    <row r="23" spans="1:11" ht="14.25">
      <c r="A23" s="619">
        <v>15</v>
      </c>
      <c r="B23" s="753" t="s">
        <v>880</v>
      </c>
      <c r="C23" s="754">
        <v>0</v>
      </c>
      <c r="D23" s="754">
        <v>0</v>
      </c>
      <c r="E23" s="754">
        <v>0</v>
      </c>
      <c r="F23" s="754">
        <v>0</v>
      </c>
      <c r="G23" s="754">
        <v>0</v>
      </c>
      <c r="H23" s="754">
        <v>0</v>
      </c>
      <c r="I23" s="754">
        <v>0</v>
      </c>
      <c r="J23" s="754">
        <v>0</v>
      </c>
      <c r="K23" s="754">
        <v>0</v>
      </c>
    </row>
    <row r="24" spans="1:11" ht="14.25">
      <c r="A24" s="619">
        <v>16</v>
      </c>
      <c r="B24" s="753" t="s">
        <v>881</v>
      </c>
      <c r="C24" s="754">
        <v>0</v>
      </c>
      <c r="D24" s="754">
        <v>0</v>
      </c>
      <c r="E24" s="754">
        <v>0</v>
      </c>
      <c r="F24" s="754">
        <v>0</v>
      </c>
      <c r="G24" s="754">
        <v>0</v>
      </c>
      <c r="H24" s="754">
        <v>0</v>
      </c>
      <c r="I24" s="754">
        <v>0</v>
      </c>
      <c r="J24" s="754">
        <v>0</v>
      </c>
      <c r="K24" s="754">
        <v>0</v>
      </c>
    </row>
    <row r="25" spans="1:11" ht="14.25">
      <c r="A25" s="619">
        <v>17</v>
      </c>
      <c r="B25" s="753" t="s">
        <v>882</v>
      </c>
      <c r="C25" s="754">
        <v>0</v>
      </c>
      <c r="D25" s="754">
        <v>0</v>
      </c>
      <c r="E25" s="754">
        <v>0</v>
      </c>
      <c r="F25" s="754">
        <v>0</v>
      </c>
      <c r="G25" s="754">
        <v>0</v>
      </c>
      <c r="H25" s="754">
        <v>0</v>
      </c>
      <c r="I25" s="754">
        <v>0</v>
      </c>
      <c r="J25" s="754">
        <v>0</v>
      </c>
      <c r="K25" s="754">
        <v>0</v>
      </c>
    </row>
    <row r="26" spans="1:11" ht="14.25">
      <c r="A26" s="619">
        <v>18</v>
      </c>
      <c r="B26" s="753" t="s">
        <v>883</v>
      </c>
      <c r="C26" s="754">
        <v>0</v>
      </c>
      <c r="D26" s="754">
        <v>0</v>
      </c>
      <c r="E26" s="754">
        <v>0</v>
      </c>
      <c r="F26" s="754">
        <v>0</v>
      </c>
      <c r="G26" s="754">
        <v>0</v>
      </c>
      <c r="H26" s="754">
        <v>0</v>
      </c>
      <c r="I26" s="754">
        <v>0</v>
      </c>
      <c r="J26" s="754">
        <v>0</v>
      </c>
      <c r="K26" s="754">
        <v>0</v>
      </c>
    </row>
    <row r="27" spans="1:11" ht="14.25">
      <c r="A27" s="619">
        <v>19</v>
      </c>
      <c r="B27" s="753" t="s">
        <v>884</v>
      </c>
      <c r="C27" s="754">
        <v>0</v>
      </c>
      <c r="D27" s="754">
        <v>0</v>
      </c>
      <c r="E27" s="754">
        <v>0</v>
      </c>
      <c r="F27" s="754">
        <v>0</v>
      </c>
      <c r="G27" s="754">
        <v>0</v>
      </c>
      <c r="H27" s="754">
        <v>0</v>
      </c>
      <c r="I27" s="754">
        <v>0</v>
      </c>
      <c r="J27" s="754">
        <v>0</v>
      </c>
      <c r="K27" s="754">
        <v>0</v>
      </c>
    </row>
    <row r="28" spans="1:11" ht="14.25">
      <c r="A28" s="619">
        <v>20</v>
      </c>
      <c r="B28" s="753" t="s">
        <v>885</v>
      </c>
      <c r="C28" s="754">
        <v>0</v>
      </c>
      <c r="D28" s="754">
        <v>0</v>
      </c>
      <c r="E28" s="754">
        <v>0</v>
      </c>
      <c r="F28" s="754">
        <v>0</v>
      </c>
      <c r="G28" s="754">
        <v>0</v>
      </c>
      <c r="H28" s="754">
        <v>0</v>
      </c>
      <c r="I28" s="754">
        <v>0</v>
      </c>
      <c r="J28" s="754">
        <v>0</v>
      </c>
      <c r="K28" s="754">
        <v>0</v>
      </c>
    </row>
    <row r="29" spans="1:11" ht="14.25">
      <c r="A29" s="619">
        <v>21</v>
      </c>
      <c r="B29" s="753" t="s">
        <v>886</v>
      </c>
      <c r="C29" s="754">
        <v>0</v>
      </c>
      <c r="D29" s="754">
        <v>0</v>
      </c>
      <c r="E29" s="754">
        <v>0</v>
      </c>
      <c r="F29" s="754">
        <v>0</v>
      </c>
      <c r="G29" s="754">
        <v>0</v>
      </c>
      <c r="H29" s="754">
        <v>0</v>
      </c>
      <c r="I29" s="754">
        <v>0</v>
      </c>
      <c r="J29" s="754">
        <v>0</v>
      </c>
      <c r="K29" s="754">
        <v>0</v>
      </c>
    </row>
    <row r="30" spans="1:11" ht="14.25">
      <c r="A30" s="619">
        <v>22</v>
      </c>
      <c r="B30" s="753" t="s">
        <v>887</v>
      </c>
      <c r="C30" s="754">
        <v>0</v>
      </c>
      <c r="D30" s="754">
        <v>0</v>
      </c>
      <c r="E30" s="754">
        <v>0</v>
      </c>
      <c r="F30" s="754">
        <v>0</v>
      </c>
      <c r="G30" s="754">
        <v>0</v>
      </c>
      <c r="H30" s="754">
        <v>0</v>
      </c>
      <c r="I30" s="754">
        <v>0</v>
      </c>
      <c r="J30" s="754">
        <v>0</v>
      </c>
      <c r="K30" s="754">
        <v>0</v>
      </c>
    </row>
    <row r="31" spans="1:11" ht="14.25">
      <c r="A31" s="619">
        <v>23</v>
      </c>
      <c r="B31" s="753" t="s">
        <v>888</v>
      </c>
      <c r="C31" s="754">
        <v>0</v>
      </c>
      <c r="D31" s="754">
        <v>0</v>
      </c>
      <c r="E31" s="754">
        <v>0</v>
      </c>
      <c r="F31" s="754">
        <v>0</v>
      </c>
      <c r="G31" s="754">
        <v>0</v>
      </c>
      <c r="H31" s="754">
        <v>0</v>
      </c>
      <c r="I31" s="754">
        <v>0</v>
      </c>
      <c r="J31" s="754">
        <v>0</v>
      </c>
      <c r="K31" s="754">
        <v>0</v>
      </c>
    </row>
    <row r="32" spans="1:11" ht="14.25">
      <c r="A32" s="619">
        <v>24</v>
      </c>
      <c r="B32" s="753" t="s">
        <v>889</v>
      </c>
      <c r="C32" s="754">
        <v>0</v>
      </c>
      <c r="D32" s="754">
        <v>0</v>
      </c>
      <c r="E32" s="754">
        <v>0</v>
      </c>
      <c r="F32" s="754">
        <v>0</v>
      </c>
      <c r="G32" s="754">
        <v>0</v>
      </c>
      <c r="H32" s="754">
        <v>0</v>
      </c>
      <c r="I32" s="754">
        <v>0</v>
      </c>
      <c r="J32" s="754">
        <v>0</v>
      </c>
      <c r="K32" s="754">
        <v>0</v>
      </c>
    </row>
    <row r="33" spans="1:11" ht="14.25">
      <c r="A33" s="619">
        <v>25</v>
      </c>
      <c r="B33" s="753" t="s">
        <v>890</v>
      </c>
      <c r="C33" s="754">
        <v>0</v>
      </c>
      <c r="D33" s="754">
        <v>0</v>
      </c>
      <c r="E33" s="754">
        <v>0</v>
      </c>
      <c r="F33" s="754">
        <v>0</v>
      </c>
      <c r="G33" s="754">
        <v>0</v>
      </c>
      <c r="H33" s="754">
        <v>0</v>
      </c>
      <c r="I33" s="754">
        <v>0</v>
      </c>
      <c r="J33" s="754">
        <v>0</v>
      </c>
      <c r="K33" s="754">
        <v>0</v>
      </c>
    </row>
    <row r="34" spans="1:11" ht="14.25">
      <c r="A34" s="619">
        <v>26</v>
      </c>
      <c r="B34" s="753" t="s">
        <v>891</v>
      </c>
      <c r="C34" s="754">
        <v>0</v>
      </c>
      <c r="D34" s="754">
        <v>0</v>
      </c>
      <c r="E34" s="754">
        <v>0</v>
      </c>
      <c r="F34" s="754">
        <v>0</v>
      </c>
      <c r="G34" s="754">
        <v>0</v>
      </c>
      <c r="H34" s="754">
        <v>0</v>
      </c>
      <c r="I34" s="754">
        <v>0</v>
      </c>
      <c r="J34" s="754">
        <v>0</v>
      </c>
      <c r="K34" s="754">
        <v>0</v>
      </c>
    </row>
    <row r="35" spans="1:11" ht="14.25">
      <c r="A35" s="619">
        <v>27</v>
      </c>
      <c r="B35" s="753" t="s">
        <v>892</v>
      </c>
      <c r="C35" s="754">
        <v>0</v>
      </c>
      <c r="D35" s="754">
        <v>0</v>
      </c>
      <c r="E35" s="754">
        <v>0</v>
      </c>
      <c r="F35" s="754">
        <v>0</v>
      </c>
      <c r="G35" s="754">
        <v>0</v>
      </c>
      <c r="H35" s="754">
        <v>0</v>
      </c>
      <c r="I35" s="754">
        <v>0</v>
      </c>
      <c r="J35" s="754">
        <v>0</v>
      </c>
      <c r="K35" s="754">
        <v>0</v>
      </c>
    </row>
    <row r="36" spans="1:11" ht="14.25">
      <c r="A36" s="619">
        <v>28</v>
      </c>
      <c r="B36" s="753" t="s">
        <v>893</v>
      </c>
      <c r="C36" s="754">
        <v>0</v>
      </c>
      <c r="D36" s="754">
        <v>0</v>
      </c>
      <c r="E36" s="754">
        <v>0</v>
      </c>
      <c r="F36" s="754">
        <v>0</v>
      </c>
      <c r="G36" s="754">
        <v>0</v>
      </c>
      <c r="H36" s="754">
        <v>0</v>
      </c>
      <c r="I36" s="754">
        <v>0</v>
      </c>
      <c r="J36" s="754">
        <v>0</v>
      </c>
      <c r="K36" s="754">
        <v>0</v>
      </c>
    </row>
    <row r="37" spans="1:11" ht="14.25">
      <c r="A37" s="619">
        <v>29</v>
      </c>
      <c r="B37" s="753" t="s">
        <v>894</v>
      </c>
      <c r="C37" s="754">
        <v>0</v>
      </c>
      <c r="D37" s="754">
        <v>0</v>
      </c>
      <c r="E37" s="754">
        <v>0</v>
      </c>
      <c r="F37" s="754">
        <v>0</v>
      </c>
      <c r="G37" s="754">
        <v>0</v>
      </c>
      <c r="H37" s="754">
        <v>0</v>
      </c>
      <c r="I37" s="754">
        <v>0</v>
      </c>
      <c r="J37" s="754">
        <v>0</v>
      </c>
      <c r="K37" s="754">
        <v>0</v>
      </c>
    </row>
    <row r="38" spans="1:11" ht="14.25">
      <c r="A38" s="619">
        <v>30</v>
      </c>
      <c r="B38" s="753" t="s">
        <v>895</v>
      </c>
      <c r="C38" s="754">
        <v>0</v>
      </c>
      <c r="D38" s="754">
        <v>0</v>
      </c>
      <c r="E38" s="754">
        <v>0</v>
      </c>
      <c r="F38" s="754">
        <v>0</v>
      </c>
      <c r="G38" s="754">
        <v>0</v>
      </c>
      <c r="H38" s="754">
        <v>0</v>
      </c>
      <c r="I38" s="754">
        <v>0</v>
      </c>
      <c r="J38" s="754">
        <v>0</v>
      </c>
      <c r="K38" s="754">
        <v>0</v>
      </c>
    </row>
    <row r="39" spans="1:11" ht="14.25">
      <c r="A39" s="619">
        <v>31</v>
      </c>
      <c r="B39" s="753" t="s">
        <v>896</v>
      </c>
      <c r="C39" s="39">
        <v>0</v>
      </c>
      <c r="D39" s="39">
        <v>0</v>
      </c>
      <c r="E39" s="39">
        <v>0</v>
      </c>
      <c r="F39" s="39">
        <v>0</v>
      </c>
      <c r="G39" s="39">
        <v>0</v>
      </c>
      <c r="H39" s="39">
        <v>0</v>
      </c>
      <c r="I39" s="39">
        <v>0</v>
      </c>
      <c r="J39" s="39">
        <v>0</v>
      </c>
      <c r="K39" s="755">
        <v>0</v>
      </c>
    </row>
    <row r="40" spans="1:11" ht="14.25">
      <c r="A40" s="619">
        <v>32</v>
      </c>
      <c r="B40" s="753" t="s">
        <v>897</v>
      </c>
      <c r="C40" s="39">
        <v>0</v>
      </c>
      <c r="D40" s="39">
        <v>0</v>
      </c>
      <c r="E40" s="39">
        <v>0</v>
      </c>
      <c r="F40" s="39">
        <v>0</v>
      </c>
      <c r="G40" s="39">
        <v>0</v>
      </c>
      <c r="H40" s="39">
        <v>0</v>
      </c>
      <c r="I40" s="39">
        <v>0</v>
      </c>
      <c r="J40" s="39">
        <v>0</v>
      </c>
      <c r="K40" s="755">
        <v>0</v>
      </c>
    </row>
    <row r="41" spans="1:11" ht="14.25">
      <c r="A41" s="619">
        <v>33</v>
      </c>
      <c r="B41" s="753" t="s">
        <v>898</v>
      </c>
      <c r="C41" s="39">
        <v>0</v>
      </c>
      <c r="D41" s="39">
        <v>0</v>
      </c>
      <c r="E41" s="39">
        <v>0</v>
      </c>
      <c r="F41" s="39">
        <v>0</v>
      </c>
      <c r="G41" s="39">
        <v>0</v>
      </c>
      <c r="H41" s="39">
        <v>0</v>
      </c>
      <c r="I41" s="39">
        <v>0</v>
      </c>
      <c r="J41" s="39">
        <v>0</v>
      </c>
      <c r="K41" s="755">
        <v>0</v>
      </c>
    </row>
    <row r="42" spans="1:11" ht="14.25">
      <c r="A42" s="619">
        <v>34</v>
      </c>
      <c r="B42" s="753" t="s">
        <v>899</v>
      </c>
      <c r="C42" s="39">
        <v>0</v>
      </c>
      <c r="D42" s="39">
        <v>0</v>
      </c>
      <c r="E42" s="39">
        <v>0</v>
      </c>
      <c r="F42" s="39">
        <v>0</v>
      </c>
      <c r="G42" s="39">
        <v>0</v>
      </c>
      <c r="H42" s="39">
        <v>0</v>
      </c>
      <c r="I42" s="39">
        <v>0</v>
      </c>
      <c r="J42" s="39">
        <v>0</v>
      </c>
      <c r="K42" s="755">
        <v>0</v>
      </c>
    </row>
    <row r="43" spans="1:11" ht="15">
      <c r="A43" s="31" t="s">
        <v>18</v>
      </c>
      <c r="B43" s="756"/>
      <c r="C43" s="32">
        <f>SUM(C9:C42)</f>
        <v>2</v>
      </c>
      <c r="D43" s="32">
        <f aca="true" t="shared" si="0" ref="D43:K43">SUM(D9:D42)</f>
        <v>1</v>
      </c>
      <c r="E43" s="32">
        <f t="shared" si="0"/>
        <v>385</v>
      </c>
      <c r="F43" s="32">
        <f t="shared" si="0"/>
        <v>2</v>
      </c>
      <c r="G43" s="32">
        <f t="shared" si="0"/>
        <v>1</v>
      </c>
      <c r="H43" s="32">
        <f t="shared" si="0"/>
        <v>325</v>
      </c>
      <c r="I43" s="32">
        <f t="shared" si="0"/>
        <v>0</v>
      </c>
      <c r="J43" s="32">
        <f t="shared" si="0"/>
        <v>2249.74</v>
      </c>
      <c r="K43" s="32">
        <f t="shared" si="0"/>
        <v>0</v>
      </c>
    </row>
    <row r="46" spans="1:6" ht="12.75" customHeight="1">
      <c r="A46" s="143"/>
      <c r="B46" s="143"/>
      <c r="C46" s="143"/>
      <c r="D46" s="143"/>
      <c r="E46" s="143"/>
      <c r="F46" s="143"/>
    </row>
    <row r="47" spans="1:11" ht="12.75" customHeight="1">
      <c r="A47" s="12" t="s">
        <v>1121</v>
      </c>
      <c r="B47" s="143"/>
      <c r="C47" s="143"/>
      <c r="D47" s="143"/>
      <c r="E47" s="143"/>
      <c r="F47" s="143"/>
      <c r="G47" s="1201" t="s">
        <v>12</v>
      </c>
      <c r="H47" s="1201"/>
      <c r="I47" s="1201"/>
      <c r="J47" s="1201"/>
      <c r="K47" s="1201"/>
    </row>
    <row r="48" spans="1:11" ht="12.75" customHeight="1">
      <c r="A48" s="143"/>
      <c r="B48" s="143"/>
      <c r="C48" s="143"/>
      <c r="D48" s="143"/>
      <c r="E48" s="143"/>
      <c r="F48" s="143"/>
      <c r="G48" s="1201" t="s">
        <v>13</v>
      </c>
      <c r="H48" s="1201"/>
      <c r="I48" s="1201"/>
      <c r="J48" s="1201"/>
      <c r="K48" s="1201"/>
    </row>
    <row r="49" spans="6:10" ht="12.75" customHeight="1">
      <c r="F49" s="143"/>
      <c r="H49" s="144" t="s">
        <v>86</v>
      </c>
      <c r="I49" s="144"/>
      <c r="J49" s="144"/>
    </row>
    <row r="50" spans="8:10" ht="12.75">
      <c r="H50" s="145" t="s">
        <v>83</v>
      </c>
      <c r="I50" s="145"/>
      <c r="J50" s="145"/>
    </row>
  </sheetData>
  <sheetProtection/>
  <mergeCells count="13">
    <mergeCell ref="G47:K47"/>
    <mergeCell ref="I6:I7"/>
    <mergeCell ref="J6:J7"/>
    <mergeCell ref="A4:K4"/>
    <mergeCell ref="A2:K2"/>
    <mergeCell ref="A1:J1"/>
    <mergeCell ref="G48:K48"/>
    <mergeCell ref="A6:A7"/>
    <mergeCell ref="B6:B7"/>
    <mergeCell ref="C6:E6"/>
    <mergeCell ref="F6:H6"/>
    <mergeCell ref="G5:K5"/>
    <mergeCell ref="K6:K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1" r:id="rId1"/>
</worksheet>
</file>

<file path=xl/worksheets/sheet45.xml><?xml version="1.0" encoding="utf-8"?>
<worksheet xmlns="http://schemas.openxmlformats.org/spreadsheetml/2006/main" xmlns:r="http://schemas.openxmlformats.org/officeDocument/2006/relationships">
  <sheetPr>
    <pageSetUpPr fitToPage="1"/>
  </sheetPr>
  <dimension ref="A1:L56"/>
  <sheetViews>
    <sheetView tabSelected="1" zoomScale="85" zoomScaleNormal="85" zoomScaleSheetLayoutView="73" zoomScalePageLayoutView="0" workbookViewId="0" topLeftCell="A1">
      <pane xSplit="2" ySplit="11" topLeftCell="C42" activePane="bottomRight" state="frozen"/>
      <selection pane="topLeft" activeCell="A1" sqref="A1"/>
      <selection pane="topRight" activeCell="C1" sqref="C1"/>
      <selection pane="bottomLeft" activeCell="A12" sqref="A12"/>
      <selection pane="bottomRight" activeCell="D50" sqref="D50"/>
    </sheetView>
  </sheetViews>
  <sheetFormatPr defaultColWidth="9.140625" defaultRowHeight="12.75"/>
  <cols>
    <col min="1" max="1" width="7.421875" style="13" customWidth="1"/>
    <col min="2" max="2" width="26.00390625" style="13" customWidth="1"/>
    <col min="3" max="4" width="12.7109375" style="13" customWidth="1"/>
    <col min="5" max="5" width="14.421875" style="13" customWidth="1"/>
    <col min="6" max="6" width="17.00390625" style="13" customWidth="1"/>
    <col min="7" max="7" width="14.140625" style="13" customWidth="1"/>
    <col min="8" max="8" width="17.00390625" style="13" customWidth="1"/>
    <col min="9" max="9" width="13.00390625" style="13" customWidth="1"/>
    <col min="10" max="10" width="17.00390625" style="13" customWidth="1"/>
    <col min="11" max="11" width="11.28125" style="13" customWidth="1"/>
    <col min="12" max="12" width="19.28125" style="13" customWidth="1"/>
    <col min="13" max="16384" width="9.140625" style="13" customWidth="1"/>
  </cols>
  <sheetData>
    <row r="1" spans="1:12" ht="15">
      <c r="A1" s="110"/>
      <c r="B1" s="110"/>
      <c r="C1" s="110"/>
      <c r="D1" s="110"/>
      <c r="E1" s="110"/>
      <c r="F1" s="110"/>
      <c r="G1" s="110"/>
      <c r="H1" s="110"/>
      <c r="K1" s="1068" t="s">
        <v>87</v>
      </c>
      <c r="L1" s="1068"/>
    </row>
    <row r="2" spans="1:12" ht="15.75">
      <c r="A2" s="1051" t="s">
        <v>0</v>
      </c>
      <c r="B2" s="1051"/>
      <c r="C2" s="1051"/>
      <c r="D2" s="1051"/>
      <c r="E2" s="1051"/>
      <c r="F2" s="1051"/>
      <c r="G2" s="1051"/>
      <c r="H2" s="1051"/>
      <c r="I2" s="1051"/>
      <c r="J2" s="1051"/>
      <c r="K2" s="1051"/>
      <c r="L2" s="1051"/>
    </row>
    <row r="3" spans="1:12" ht="20.25">
      <c r="A3" s="1050" t="s">
        <v>656</v>
      </c>
      <c r="B3" s="1050"/>
      <c r="C3" s="1050"/>
      <c r="D3" s="1050"/>
      <c r="E3" s="1050"/>
      <c r="F3" s="1050"/>
      <c r="G3" s="1050"/>
      <c r="H3" s="1050"/>
      <c r="I3" s="1050"/>
      <c r="J3" s="1050"/>
      <c r="K3" s="1050"/>
      <c r="L3" s="1050"/>
    </row>
    <row r="4" spans="1:12" ht="12.75">
      <c r="A4" s="110"/>
      <c r="B4" s="110"/>
      <c r="C4" s="110"/>
      <c r="D4" s="110"/>
      <c r="E4" s="110"/>
      <c r="F4" s="110"/>
      <c r="G4" s="110"/>
      <c r="H4" s="110"/>
      <c r="I4" s="110"/>
      <c r="J4" s="110"/>
      <c r="K4" s="110"/>
      <c r="L4" s="110"/>
    </row>
    <row r="5" spans="1:12" ht="15.75">
      <c r="A5" s="1053" t="s">
        <v>694</v>
      </c>
      <c r="B5" s="1053"/>
      <c r="C5" s="1053"/>
      <c r="D5" s="1053"/>
      <c r="E5" s="1053"/>
      <c r="F5" s="1053"/>
      <c r="G5" s="1053"/>
      <c r="H5" s="1053"/>
      <c r="I5" s="1053"/>
      <c r="J5" s="1053"/>
      <c r="K5" s="1053"/>
      <c r="L5" s="1053"/>
    </row>
    <row r="6" spans="1:12" ht="12.75">
      <c r="A6" s="110"/>
      <c r="B6" s="110"/>
      <c r="C6" s="110"/>
      <c r="D6" s="110"/>
      <c r="E6" s="110"/>
      <c r="F6" s="110"/>
      <c r="G6" s="110"/>
      <c r="H6" s="110"/>
      <c r="I6" s="110"/>
      <c r="J6" s="110"/>
      <c r="K6" s="110"/>
      <c r="L6" s="110"/>
    </row>
    <row r="7" spans="1:12" ht="12.75">
      <c r="A7" s="963" t="s">
        <v>165</v>
      </c>
      <c r="B7" s="963"/>
      <c r="C7" s="110"/>
      <c r="D7" s="110"/>
      <c r="E7" s="110"/>
      <c r="F7" s="110"/>
      <c r="G7" s="110"/>
      <c r="H7" s="187"/>
      <c r="I7" s="110"/>
      <c r="J7" s="110"/>
      <c r="K7" s="110"/>
      <c r="L7" s="110"/>
    </row>
    <row r="8" spans="1:12" ht="18">
      <c r="A8" s="65"/>
      <c r="B8" s="65"/>
      <c r="C8" s="110"/>
      <c r="D8" s="110"/>
      <c r="E8" s="110"/>
      <c r="F8" s="110"/>
      <c r="G8" s="110"/>
      <c r="H8" s="110"/>
      <c r="I8" s="79"/>
      <c r="J8" s="94"/>
      <c r="K8" s="79" t="s">
        <v>827</v>
      </c>
      <c r="L8" s="110"/>
    </row>
    <row r="9" spans="1:12" ht="27.75" customHeight="1">
      <c r="A9" s="1233" t="s">
        <v>225</v>
      </c>
      <c r="B9" s="1233" t="s">
        <v>224</v>
      </c>
      <c r="C9" s="970" t="s">
        <v>508</v>
      </c>
      <c r="D9" s="970" t="s">
        <v>509</v>
      </c>
      <c r="E9" s="1157" t="s">
        <v>510</v>
      </c>
      <c r="F9" s="1157"/>
      <c r="G9" s="1157" t="s">
        <v>464</v>
      </c>
      <c r="H9" s="1157"/>
      <c r="I9" s="1157" t="s">
        <v>235</v>
      </c>
      <c r="J9" s="1157"/>
      <c r="K9" s="1232" t="s">
        <v>237</v>
      </c>
      <c r="L9" s="1232"/>
    </row>
    <row r="10" spans="1:12" ht="25.5">
      <c r="A10" s="1234"/>
      <c r="B10" s="1234"/>
      <c r="C10" s="970"/>
      <c r="D10" s="970"/>
      <c r="E10" s="5" t="s">
        <v>223</v>
      </c>
      <c r="F10" s="5" t="s">
        <v>204</v>
      </c>
      <c r="G10" s="5" t="s">
        <v>223</v>
      </c>
      <c r="H10" s="5" t="s">
        <v>204</v>
      </c>
      <c r="I10" s="5" t="s">
        <v>223</v>
      </c>
      <c r="J10" s="5" t="s">
        <v>204</v>
      </c>
      <c r="K10" s="5" t="s">
        <v>223</v>
      </c>
      <c r="L10" s="5" t="s">
        <v>204</v>
      </c>
    </row>
    <row r="11" spans="1:12" s="12" customFormat="1" ht="12.75">
      <c r="A11" s="66">
        <v>1</v>
      </c>
      <c r="B11" s="66">
        <v>2</v>
      </c>
      <c r="C11" s="66">
        <v>3</v>
      </c>
      <c r="D11" s="66">
        <v>4</v>
      </c>
      <c r="E11" s="66">
        <v>5</v>
      </c>
      <c r="F11" s="66">
        <v>6</v>
      </c>
      <c r="G11" s="66">
        <v>7</v>
      </c>
      <c r="H11" s="66">
        <v>8</v>
      </c>
      <c r="I11" s="66">
        <v>9</v>
      </c>
      <c r="J11" s="66">
        <v>10</v>
      </c>
      <c r="K11" s="66">
        <v>11</v>
      </c>
      <c r="L11" s="66">
        <v>12</v>
      </c>
    </row>
    <row r="12" spans="1:12" s="12" customFormat="1" ht="14.25">
      <c r="A12" s="205">
        <v>1</v>
      </c>
      <c r="B12" s="723" t="s">
        <v>866</v>
      </c>
      <c r="C12" s="758">
        <v>853</v>
      </c>
      <c r="D12" s="758">
        <v>84638.89466869301</v>
      </c>
      <c r="E12" s="758">
        <v>853</v>
      </c>
      <c r="F12" s="758">
        <v>84638.89466869301</v>
      </c>
      <c r="G12" s="758">
        <v>853</v>
      </c>
      <c r="H12" s="758">
        <v>84638.89466869301</v>
      </c>
      <c r="I12" s="758">
        <v>853</v>
      </c>
      <c r="J12" s="758">
        <v>84638.89466869301</v>
      </c>
      <c r="K12" s="758">
        <v>29</v>
      </c>
      <c r="L12" s="758">
        <v>65</v>
      </c>
    </row>
    <row r="13" spans="1:12" s="12" customFormat="1" ht="14.25">
      <c r="A13" s="205">
        <v>2</v>
      </c>
      <c r="B13" s="723" t="s">
        <v>867</v>
      </c>
      <c r="C13" s="758">
        <v>1314</v>
      </c>
      <c r="D13" s="758">
        <v>124708.20205753425</v>
      </c>
      <c r="E13" s="758">
        <v>1314</v>
      </c>
      <c r="F13" s="758">
        <v>124708.20205753425</v>
      </c>
      <c r="G13" s="758">
        <v>1314</v>
      </c>
      <c r="H13" s="758">
        <v>124708.20205753425</v>
      </c>
      <c r="I13" s="758">
        <v>1314</v>
      </c>
      <c r="J13" s="758">
        <v>124708.20205753425</v>
      </c>
      <c r="K13" s="758">
        <v>97</v>
      </c>
      <c r="L13" s="758">
        <v>92</v>
      </c>
    </row>
    <row r="14" spans="1:12" s="12" customFormat="1" ht="14.25">
      <c r="A14" s="205">
        <v>3</v>
      </c>
      <c r="B14" s="723" t="s">
        <v>868</v>
      </c>
      <c r="C14" s="758">
        <v>2033</v>
      </c>
      <c r="D14" s="758">
        <v>139983.71699892022</v>
      </c>
      <c r="E14" s="758">
        <v>2033</v>
      </c>
      <c r="F14" s="758">
        <v>139983.71699892022</v>
      </c>
      <c r="G14" s="758">
        <v>2033</v>
      </c>
      <c r="H14" s="758">
        <v>139983.71699892022</v>
      </c>
      <c r="I14" s="758">
        <v>2033</v>
      </c>
      <c r="J14" s="758">
        <v>139983.71699892022</v>
      </c>
      <c r="K14" s="758">
        <v>168</v>
      </c>
      <c r="L14" s="758">
        <v>230</v>
      </c>
    </row>
    <row r="15" spans="1:12" s="12" customFormat="1" ht="14.25">
      <c r="A15" s="205">
        <v>4</v>
      </c>
      <c r="B15" s="723" t="s">
        <v>869</v>
      </c>
      <c r="C15" s="758">
        <v>1853</v>
      </c>
      <c r="D15" s="758">
        <v>144962.328755488</v>
      </c>
      <c r="E15" s="758">
        <v>1853</v>
      </c>
      <c r="F15" s="758">
        <v>144962.328755488</v>
      </c>
      <c r="G15" s="758">
        <v>1853</v>
      </c>
      <c r="H15" s="758">
        <v>144962.328755488</v>
      </c>
      <c r="I15" s="758">
        <v>1853</v>
      </c>
      <c r="J15" s="758">
        <v>144962.328755488</v>
      </c>
      <c r="K15" s="758">
        <v>107</v>
      </c>
      <c r="L15" s="758">
        <v>113</v>
      </c>
    </row>
    <row r="16" spans="1:12" s="12" customFormat="1" ht="14.25">
      <c r="A16" s="205">
        <v>5</v>
      </c>
      <c r="B16" s="723" t="s">
        <v>870</v>
      </c>
      <c r="C16" s="758">
        <v>2261</v>
      </c>
      <c r="D16" s="758">
        <v>118329.02434837824</v>
      </c>
      <c r="E16" s="758">
        <v>2261</v>
      </c>
      <c r="F16" s="758">
        <v>118329.02434837824</v>
      </c>
      <c r="G16" s="758">
        <v>2261</v>
      </c>
      <c r="H16" s="758">
        <v>118329.02434837824</v>
      </c>
      <c r="I16" s="758">
        <v>2261</v>
      </c>
      <c r="J16" s="758">
        <v>118329.02434837824</v>
      </c>
      <c r="K16" s="758">
        <v>261</v>
      </c>
      <c r="L16" s="758">
        <v>315</v>
      </c>
    </row>
    <row r="17" spans="1:12" s="12" customFormat="1" ht="14.25">
      <c r="A17" s="205">
        <v>6</v>
      </c>
      <c r="B17" s="723" t="s">
        <v>871</v>
      </c>
      <c r="C17" s="758">
        <v>1215</v>
      </c>
      <c r="D17" s="758">
        <v>53791.739327929754</v>
      </c>
      <c r="E17" s="758">
        <v>1215</v>
      </c>
      <c r="F17" s="758">
        <v>53791.739327929754</v>
      </c>
      <c r="G17" s="758">
        <v>1215</v>
      </c>
      <c r="H17" s="758">
        <v>53791.739327929754</v>
      </c>
      <c r="I17" s="758">
        <v>1215</v>
      </c>
      <c r="J17" s="758">
        <v>53791.739327929754</v>
      </c>
      <c r="K17" s="758">
        <v>0</v>
      </c>
      <c r="L17" s="758">
        <v>0</v>
      </c>
    </row>
    <row r="18" spans="1:12" s="12" customFormat="1" ht="14.25">
      <c r="A18" s="205">
        <v>7</v>
      </c>
      <c r="B18" s="723" t="s">
        <v>872</v>
      </c>
      <c r="C18" s="758">
        <v>1472</v>
      </c>
      <c r="D18" s="758">
        <v>59247.60467064996</v>
      </c>
      <c r="E18" s="758">
        <v>1472</v>
      </c>
      <c r="F18" s="758">
        <v>59247.60467064996</v>
      </c>
      <c r="G18" s="758">
        <v>1472</v>
      </c>
      <c r="H18" s="758">
        <v>59247.60467064996</v>
      </c>
      <c r="I18" s="758">
        <v>1472</v>
      </c>
      <c r="J18" s="758">
        <v>59247.60467064996</v>
      </c>
      <c r="K18" s="758">
        <v>165</v>
      </c>
      <c r="L18" s="758">
        <v>66</v>
      </c>
    </row>
    <row r="19" spans="1:12" s="12" customFormat="1" ht="14.25">
      <c r="A19" s="205">
        <v>8</v>
      </c>
      <c r="B19" s="723" t="s">
        <v>873</v>
      </c>
      <c r="C19" s="758">
        <v>2033</v>
      </c>
      <c r="D19" s="758">
        <v>92734.16979905438</v>
      </c>
      <c r="E19" s="758">
        <v>2033</v>
      </c>
      <c r="F19" s="758">
        <v>92734.16979905438</v>
      </c>
      <c r="G19" s="758">
        <v>2033</v>
      </c>
      <c r="H19" s="758">
        <v>92734.16979905438</v>
      </c>
      <c r="I19" s="758">
        <v>2033</v>
      </c>
      <c r="J19" s="758">
        <v>92734.16979905438</v>
      </c>
      <c r="K19" s="758">
        <v>64</v>
      </c>
      <c r="L19" s="758">
        <v>178</v>
      </c>
    </row>
    <row r="20" spans="1:12" s="12" customFormat="1" ht="14.25">
      <c r="A20" s="205">
        <v>9</v>
      </c>
      <c r="B20" s="723" t="s">
        <v>874</v>
      </c>
      <c r="C20" s="758">
        <v>1660</v>
      </c>
      <c r="D20" s="758">
        <v>77319.5188449848</v>
      </c>
      <c r="E20" s="758">
        <v>1660</v>
      </c>
      <c r="F20" s="758">
        <v>77319.5188449848</v>
      </c>
      <c r="G20" s="758">
        <v>1660</v>
      </c>
      <c r="H20" s="758">
        <v>77319.5188449848</v>
      </c>
      <c r="I20" s="758">
        <v>1660</v>
      </c>
      <c r="J20" s="758">
        <v>77319.5188449848</v>
      </c>
      <c r="K20" s="758">
        <v>1018</v>
      </c>
      <c r="L20" s="758">
        <v>712</v>
      </c>
    </row>
    <row r="21" spans="1:12" s="12" customFormat="1" ht="14.25">
      <c r="A21" s="205">
        <v>10</v>
      </c>
      <c r="B21" s="723" t="s">
        <v>875</v>
      </c>
      <c r="C21" s="758">
        <v>2436</v>
      </c>
      <c r="D21" s="758">
        <v>99837.95632387706</v>
      </c>
      <c r="E21" s="758">
        <v>2436</v>
      </c>
      <c r="F21" s="758">
        <v>99837.95632387706</v>
      </c>
      <c r="G21" s="758">
        <v>2436</v>
      </c>
      <c r="H21" s="758">
        <v>99837.95632387706</v>
      </c>
      <c r="I21" s="758">
        <v>2436</v>
      </c>
      <c r="J21" s="758">
        <v>99837.95632387706</v>
      </c>
      <c r="K21" s="758">
        <v>786</v>
      </c>
      <c r="L21" s="758">
        <v>276</v>
      </c>
    </row>
    <row r="22" spans="1:12" s="12" customFormat="1" ht="14.25">
      <c r="A22" s="205">
        <v>11</v>
      </c>
      <c r="B22" s="723" t="s">
        <v>876</v>
      </c>
      <c r="C22" s="758">
        <v>1466</v>
      </c>
      <c r="D22" s="758">
        <v>68348.417347891</v>
      </c>
      <c r="E22" s="758">
        <v>1466</v>
      </c>
      <c r="F22" s="758">
        <v>68348.417347891</v>
      </c>
      <c r="G22" s="758">
        <v>1466</v>
      </c>
      <c r="H22" s="758">
        <v>68348.417347891</v>
      </c>
      <c r="I22" s="758">
        <v>1466</v>
      </c>
      <c r="J22" s="758">
        <v>68348.417347891</v>
      </c>
      <c r="K22" s="758">
        <v>26</v>
      </c>
      <c r="L22" s="758">
        <v>26</v>
      </c>
    </row>
    <row r="23" spans="1:12" s="12" customFormat="1" ht="14.25">
      <c r="A23" s="205">
        <v>12</v>
      </c>
      <c r="B23" s="723" t="s">
        <v>877</v>
      </c>
      <c r="C23" s="758">
        <v>2393</v>
      </c>
      <c r="D23" s="758">
        <v>186005.56355369807</v>
      </c>
      <c r="E23" s="758">
        <v>2393</v>
      </c>
      <c r="F23" s="758">
        <v>186005.56355369807</v>
      </c>
      <c r="G23" s="758">
        <v>2393</v>
      </c>
      <c r="H23" s="758">
        <v>186005.56355369807</v>
      </c>
      <c r="I23" s="758">
        <v>2393</v>
      </c>
      <c r="J23" s="758">
        <v>186005.56355369807</v>
      </c>
      <c r="K23" s="758">
        <v>45</v>
      </c>
      <c r="L23" s="758">
        <v>54</v>
      </c>
    </row>
    <row r="24" spans="1:12" s="12" customFormat="1" ht="14.25">
      <c r="A24" s="205">
        <v>13</v>
      </c>
      <c r="B24" s="723" t="s">
        <v>878</v>
      </c>
      <c r="C24" s="758">
        <v>2002</v>
      </c>
      <c r="D24" s="758">
        <v>93400.29668186425</v>
      </c>
      <c r="E24" s="758">
        <v>2002</v>
      </c>
      <c r="F24" s="758">
        <v>93400.29668186425</v>
      </c>
      <c r="G24" s="758">
        <v>2002</v>
      </c>
      <c r="H24" s="758">
        <v>93400.29668186425</v>
      </c>
      <c r="I24" s="758">
        <v>2002</v>
      </c>
      <c r="J24" s="758">
        <v>93400.29668186425</v>
      </c>
      <c r="K24" s="758">
        <v>638</v>
      </c>
      <c r="L24" s="758">
        <v>482</v>
      </c>
    </row>
    <row r="25" spans="1:12" s="12" customFormat="1" ht="14.25">
      <c r="A25" s="205">
        <v>14</v>
      </c>
      <c r="B25" s="723" t="s">
        <v>879</v>
      </c>
      <c r="C25" s="758">
        <v>937</v>
      </c>
      <c r="D25" s="758">
        <v>64914.1974752772</v>
      </c>
      <c r="E25" s="758">
        <v>937</v>
      </c>
      <c r="F25" s="758">
        <v>64914.1974752772</v>
      </c>
      <c r="G25" s="758">
        <v>937</v>
      </c>
      <c r="H25" s="758">
        <v>64914.1974752772</v>
      </c>
      <c r="I25" s="758">
        <v>937</v>
      </c>
      <c r="J25" s="758">
        <v>64914.1974752772</v>
      </c>
      <c r="K25" s="758">
        <v>697</v>
      </c>
      <c r="L25" s="758">
        <v>112</v>
      </c>
    </row>
    <row r="26" spans="1:12" s="12" customFormat="1" ht="14.25">
      <c r="A26" s="205">
        <v>15</v>
      </c>
      <c r="B26" s="723" t="s">
        <v>880</v>
      </c>
      <c r="C26" s="758">
        <v>497</v>
      </c>
      <c r="D26" s="758">
        <v>31020.572349924012</v>
      </c>
      <c r="E26" s="758">
        <v>497</v>
      </c>
      <c r="F26" s="758">
        <v>31020.572349924012</v>
      </c>
      <c r="G26" s="758">
        <v>497</v>
      </c>
      <c r="H26" s="758">
        <v>31020.572349924012</v>
      </c>
      <c r="I26" s="758">
        <v>497</v>
      </c>
      <c r="J26" s="758">
        <v>31020.572349924012</v>
      </c>
      <c r="K26" s="758">
        <v>498</v>
      </c>
      <c r="L26" s="758">
        <v>44</v>
      </c>
    </row>
    <row r="27" spans="1:12" s="12" customFormat="1" ht="14.25">
      <c r="A27" s="205">
        <v>16</v>
      </c>
      <c r="B27" s="723" t="s">
        <v>881</v>
      </c>
      <c r="C27" s="758">
        <v>2695</v>
      </c>
      <c r="D27" s="758">
        <v>95961.37488179668</v>
      </c>
      <c r="E27" s="758">
        <v>2695</v>
      </c>
      <c r="F27" s="758">
        <v>95961.37488179668</v>
      </c>
      <c r="G27" s="758">
        <v>2695</v>
      </c>
      <c r="H27" s="758">
        <v>95961.37488179668</v>
      </c>
      <c r="I27" s="758">
        <v>2695</v>
      </c>
      <c r="J27" s="758">
        <v>95961.37488179668</v>
      </c>
      <c r="K27" s="758">
        <v>91</v>
      </c>
      <c r="L27" s="758">
        <v>136</v>
      </c>
    </row>
    <row r="28" spans="1:12" s="12" customFormat="1" ht="14.25">
      <c r="A28" s="205">
        <v>17</v>
      </c>
      <c r="B28" s="723" t="s">
        <v>882</v>
      </c>
      <c r="C28" s="758">
        <v>1632</v>
      </c>
      <c r="D28" s="758">
        <v>65399.47331307454</v>
      </c>
      <c r="E28" s="758">
        <v>1632</v>
      </c>
      <c r="F28" s="758">
        <v>65399.47331307454</v>
      </c>
      <c r="G28" s="758">
        <v>1632</v>
      </c>
      <c r="H28" s="758">
        <v>65399.47331307454</v>
      </c>
      <c r="I28" s="758">
        <v>1632</v>
      </c>
      <c r="J28" s="758">
        <v>65399.47331307454</v>
      </c>
      <c r="K28" s="758">
        <v>629</v>
      </c>
      <c r="L28" s="758">
        <v>1190</v>
      </c>
    </row>
    <row r="29" spans="1:12" s="12" customFormat="1" ht="14.25">
      <c r="A29" s="205">
        <v>18</v>
      </c>
      <c r="B29" s="723" t="s">
        <v>883</v>
      </c>
      <c r="C29" s="758">
        <v>1404</v>
      </c>
      <c r="D29" s="758">
        <v>111182.10658772374</v>
      </c>
      <c r="E29" s="758">
        <v>1404</v>
      </c>
      <c r="F29" s="758">
        <v>111182.10658772374</v>
      </c>
      <c r="G29" s="758">
        <v>1404</v>
      </c>
      <c r="H29" s="758">
        <v>111182.10658772374</v>
      </c>
      <c r="I29" s="758">
        <v>1404</v>
      </c>
      <c r="J29" s="758">
        <v>111182.10658772374</v>
      </c>
      <c r="K29" s="758">
        <v>501</v>
      </c>
      <c r="L29" s="758">
        <v>462</v>
      </c>
    </row>
    <row r="30" spans="1:12" s="12" customFormat="1" ht="14.25">
      <c r="A30" s="205">
        <v>19</v>
      </c>
      <c r="B30" s="723" t="s">
        <v>884</v>
      </c>
      <c r="C30" s="758">
        <v>966</v>
      </c>
      <c r="D30" s="758">
        <v>63528.45504052685</v>
      </c>
      <c r="E30" s="758">
        <v>966</v>
      </c>
      <c r="F30" s="758">
        <v>63528.45504052685</v>
      </c>
      <c r="G30" s="758">
        <v>966</v>
      </c>
      <c r="H30" s="758">
        <v>63528.45504052685</v>
      </c>
      <c r="I30" s="758">
        <v>966</v>
      </c>
      <c r="J30" s="758">
        <v>63528.45504052685</v>
      </c>
      <c r="K30" s="758">
        <v>45</v>
      </c>
      <c r="L30" s="758">
        <v>97</v>
      </c>
    </row>
    <row r="31" spans="1:12" s="12" customFormat="1" ht="14.25">
      <c r="A31" s="205">
        <v>20</v>
      </c>
      <c r="B31" s="723" t="s">
        <v>885</v>
      </c>
      <c r="C31" s="758">
        <v>1075</v>
      </c>
      <c r="D31" s="758">
        <v>134519.7584093212</v>
      </c>
      <c r="E31" s="758">
        <v>1075</v>
      </c>
      <c r="F31" s="758">
        <v>134519.7584093212</v>
      </c>
      <c r="G31" s="758">
        <v>1075</v>
      </c>
      <c r="H31" s="758">
        <v>134519.7584093212</v>
      </c>
      <c r="I31" s="758">
        <v>1075</v>
      </c>
      <c r="J31" s="758">
        <v>134519.7584093212</v>
      </c>
      <c r="K31" s="758">
        <v>625</v>
      </c>
      <c r="L31" s="758">
        <v>602</v>
      </c>
    </row>
    <row r="32" spans="1:12" s="12" customFormat="1" ht="14.25">
      <c r="A32" s="205">
        <v>21</v>
      </c>
      <c r="B32" s="723" t="s">
        <v>886</v>
      </c>
      <c r="C32" s="758">
        <v>1088</v>
      </c>
      <c r="D32" s="758">
        <v>47687.53080884836</v>
      </c>
      <c r="E32" s="758">
        <v>1088</v>
      </c>
      <c r="F32" s="758">
        <v>47687.53080884836</v>
      </c>
      <c r="G32" s="758">
        <v>1088</v>
      </c>
      <c r="H32" s="758">
        <v>47687.53080884836</v>
      </c>
      <c r="I32" s="758">
        <v>1088</v>
      </c>
      <c r="J32" s="758">
        <v>47687.53080884836</v>
      </c>
      <c r="K32" s="758">
        <v>126</v>
      </c>
      <c r="L32" s="758">
        <v>136</v>
      </c>
    </row>
    <row r="33" spans="1:12" s="12" customFormat="1" ht="14.25">
      <c r="A33" s="205">
        <v>22</v>
      </c>
      <c r="B33" s="723" t="s">
        <v>887</v>
      </c>
      <c r="C33" s="758">
        <v>1269</v>
      </c>
      <c r="D33" s="758">
        <v>64300.47092198582</v>
      </c>
      <c r="E33" s="758">
        <v>1269</v>
      </c>
      <c r="F33" s="758">
        <v>64300.47092198582</v>
      </c>
      <c r="G33" s="758">
        <v>1269</v>
      </c>
      <c r="H33" s="758">
        <v>64300.47092198582</v>
      </c>
      <c r="I33" s="758">
        <v>1269</v>
      </c>
      <c r="J33" s="758">
        <v>64300.47092198582</v>
      </c>
      <c r="K33" s="758">
        <v>150</v>
      </c>
      <c r="L33" s="758">
        <v>285</v>
      </c>
    </row>
    <row r="34" spans="1:12" s="12" customFormat="1" ht="14.25">
      <c r="A34" s="205">
        <v>23</v>
      </c>
      <c r="B34" s="723" t="s">
        <v>888</v>
      </c>
      <c r="C34" s="758">
        <v>1505</v>
      </c>
      <c r="D34" s="758">
        <v>158449.87635933806</v>
      </c>
      <c r="E34" s="758">
        <v>1505</v>
      </c>
      <c r="F34" s="758">
        <v>158449.87635933806</v>
      </c>
      <c r="G34" s="758">
        <v>1505</v>
      </c>
      <c r="H34" s="758">
        <v>158449.87635933806</v>
      </c>
      <c r="I34" s="758">
        <v>1505</v>
      </c>
      <c r="J34" s="758">
        <v>158449.87635933806</v>
      </c>
      <c r="K34" s="758">
        <v>810</v>
      </c>
      <c r="L34" s="758">
        <v>713</v>
      </c>
    </row>
    <row r="35" spans="1:12" s="12" customFormat="1" ht="14.25">
      <c r="A35" s="205">
        <v>24</v>
      </c>
      <c r="B35" s="723" t="s">
        <v>889</v>
      </c>
      <c r="C35" s="758">
        <v>846</v>
      </c>
      <c r="D35" s="758">
        <v>108781.34825227963</v>
      </c>
      <c r="E35" s="758">
        <v>846</v>
      </c>
      <c r="F35" s="758">
        <v>108781.34825227963</v>
      </c>
      <c r="G35" s="758">
        <v>846</v>
      </c>
      <c r="H35" s="758">
        <v>108781.34825227963</v>
      </c>
      <c r="I35" s="758">
        <v>846</v>
      </c>
      <c r="J35" s="758">
        <v>108781.34825227963</v>
      </c>
      <c r="K35" s="758">
        <v>846</v>
      </c>
      <c r="L35" s="758">
        <v>548</v>
      </c>
    </row>
    <row r="36" spans="1:12" s="12" customFormat="1" ht="14.25">
      <c r="A36" s="205">
        <v>25</v>
      </c>
      <c r="B36" s="723" t="s">
        <v>890</v>
      </c>
      <c r="C36" s="758">
        <v>1776</v>
      </c>
      <c r="D36" s="758">
        <v>201922.2530172037</v>
      </c>
      <c r="E36" s="758">
        <v>1776</v>
      </c>
      <c r="F36" s="758">
        <v>201922.2530172037</v>
      </c>
      <c r="G36" s="758">
        <v>1776</v>
      </c>
      <c r="H36" s="758">
        <v>201922.2530172037</v>
      </c>
      <c r="I36" s="758">
        <v>1776</v>
      </c>
      <c r="J36" s="758">
        <v>201922.2530172037</v>
      </c>
      <c r="K36" s="758">
        <v>0</v>
      </c>
      <c r="L36" s="758">
        <v>0</v>
      </c>
    </row>
    <row r="37" spans="1:12" s="12" customFormat="1" ht="14.25">
      <c r="A37" s="205">
        <v>26</v>
      </c>
      <c r="B37" s="723" t="s">
        <v>891</v>
      </c>
      <c r="C37" s="758">
        <v>2242</v>
      </c>
      <c r="D37" s="758">
        <v>264875.2356927366</v>
      </c>
      <c r="E37" s="758">
        <v>2242</v>
      </c>
      <c r="F37" s="758">
        <v>264875.2356927366</v>
      </c>
      <c r="G37" s="758">
        <v>2242</v>
      </c>
      <c r="H37" s="758">
        <v>264875.2356927366</v>
      </c>
      <c r="I37" s="758">
        <v>2242</v>
      </c>
      <c r="J37" s="758">
        <v>264875.2356927366</v>
      </c>
      <c r="K37" s="758">
        <v>0</v>
      </c>
      <c r="L37" s="758">
        <v>0</v>
      </c>
    </row>
    <row r="38" spans="1:12" s="12" customFormat="1" ht="14.25">
      <c r="A38" s="205">
        <v>27</v>
      </c>
      <c r="B38" s="723" t="s">
        <v>892</v>
      </c>
      <c r="C38" s="758">
        <v>1670</v>
      </c>
      <c r="D38" s="758">
        <v>217999.79502613982</v>
      </c>
      <c r="E38" s="758">
        <v>1670</v>
      </c>
      <c r="F38" s="758">
        <v>217999.79502613982</v>
      </c>
      <c r="G38" s="758">
        <v>1670</v>
      </c>
      <c r="H38" s="758">
        <v>217999.79502613982</v>
      </c>
      <c r="I38" s="758">
        <v>1670</v>
      </c>
      <c r="J38" s="758">
        <v>217999.79502613982</v>
      </c>
      <c r="K38" s="758">
        <v>945</v>
      </c>
      <c r="L38" s="758">
        <v>1561</v>
      </c>
    </row>
    <row r="39" spans="1:12" s="12" customFormat="1" ht="14.25">
      <c r="A39" s="205">
        <v>28</v>
      </c>
      <c r="B39" s="723" t="s">
        <v>893</v>
      </c>
      <c r="C39" s="758">
        <v>2316</v>
      </c>
      <c r="D39" s="758">
        <v>244288.32733483135</v>
      </c>
      <c r="E39" s="758">
        <v>2316</v>
      </c>
      <c r="F39" s="758">
        <v>244288.32733483135</v>
      </c>
      <c r="G39" s="758">
        <v>2316</v>
      </c>
      <c r="H39" s="758">
        <v>244288.32733483135</v>
      </c>
      <c r="I39" s="758">
        <v>2316</v>
      </c>
      <c r="J39" s="758">
        <v>244288.32733483135</v>
      </c>
      <c r="K39" s="758">
        <v>0</v>
      </c>
      <c r="L39" s="758">
        <v>0</v>
      </c>
    </row>
    <row r="40" spans="1:12" s="12" customFormat="1" ht="14.25">
      <c r="A40" s="205">
        <v>29</v>
      </c>
      <c r="B40" s="723" t="s">
        <v>894</v>
      </c>
      <c r="C40" s="758">
        <v>1758</v>
      </c>
      <c r="D40" s="758">
        <v>148302.0896572104</v>
      </c>
      <c r="E40" s="758">
        <v>1758</v>
      </c>
      <c r="F40" s="758">
        <v>148302.0896572104</v>
      </c>
      <c r="G40" s="758">
        <v>1758</v>
      </c>
      <c r="H40" s="758">
        <v>148302.0896572104</v>
      </c>
      <c r="I40" s="758">
        <v>1758</v>
      </c>
      <c r="J40" s="758">
        <v>148302.0896572104</v>
      </c>
      <c r="K40" s="758">
        <v>1469</v>
      </c>
      <c r="L40" s="758">
        <v>318</v>
      </c>
    </row>
    <row r="41" spans="1:12" s="12" customFormat="1" ht="14.25">
      <c r="A41" s="205">
        <v>30</v>
      </c>
      <c r="B41" s="723" t="s">
        <v>895</v>
      </c>
      <c r="C41" s="758">
        <v>1676</v>
      </c>
      <c r="D41" s="758">
        <v>211855.67699580852</v>
      </c>
      <c r="E41" s="758">
        <v>1676</v>
      </c>
      <c r="F41" s="758">
        <v>211855.67699580852</v>
      </c>
      <c r="G41" s="758">
        <v>1676</v>
      </c>
      <c r="H41" s="758">
        <v>211855.67699580852</v>
      </c>
      <c r="I41" s="758">
        <v>1676</v>
      </c>
      <c r="J41" s="758">
        <v>211855.67699580852</v>
      </c>
      <c r="K41" s="758">
        <v>0</v>
      </c>
      <c r="L41" s="758">
        <v>0</v>
      </c>
    </row>
    <row r="42" spans="1:12" s="12" customFormat="1" ht="14.25">
      <c r="A42" s="205">
        <v>31</v>
      </c>
      <c r="B42" s="723" t="s">
        <v>896</v>
      </c>
      <c r="C42" s="758">
        <v>2344</v>
      </c>
      <c r="D42" s="758">
        <v>252781.2155775076</v>
      </c>
      <c r="E42" s="758">
        <v>2344</v>
      </c>
      <c r="F42" s="758">
        <v>252781.2155775076</v>
      </c>
      <c r="G42" s="758">
        <v>2344</v>
      </c>
      <c r="H42" s="758">
        <v>252781.2155775076</v>
      </c>
      <c r="I42" s="758">
        <v>2344</v>
      </c>
      <c r="J42" s="758">
        <v>252781.2155775076</v>
      </c>
      <c r="K42" s="758">
        <v>71</v>
      </c>
      <c r="L42" s="758">
        <v>108</v>
      </c>
    </row>
    <row r="43" spans="1:12" s="12" customFormat="1" ht="14.25">
      <c r="A43" s="205">
        <v>32</v>
      </c>
      <c r="B43" s="723" t="s">
        <v>897</v>
      </c>
      <c r="C43" s="758">
        <v>1147</v>
      </c>
      <c r="D43" s="758">
        <v>148108.4048632219</v>
      </c>
      <c r="E43" s="758">
        <v>1147</v>
      </c>
      <c r="F43" s="758">
        <v>148108.4048632219</v>
      </c>
      <c r="G43" s="758">
        <v>1147</v>
      </c>
      <c r="H43" s="758">
        <v>148108.4048632219</v>
      </c>
      <c r="I43" s="758">
        <v>1147</v>
      </c>
      <c r="J43" s="758">
        <v>148108.4048632219</v>
      </c>
      <c r="K43" s="758">
        <v>76</v>
      </c>
      <c r="L43" s="758">
        <v>135</v>
      </c>
    </row>
    <row r="44" spans="1:12" s="12" customFormat="1" ht="14.25">
      <c r="A44" s="205">
        <v>33</v>
      </c>
      <c r="B44" s="723" t="s">
        <v>898</v>
      </c>
      <c r="C44" s="758">
        <v>1710</v>
      </c>
      <c r="D44" s="758">
        <v>215630.587416052</v>
      </c>
      <c r="E44" s="758">
        <v>1710</v>
      </c>
      <c r="F44" s="758">
        <v>215630.587416052</v>
      </c>
      <c r="G44" s="758">
        <v>1710</v>
      </c>
      <c r="H44" s="758">
        <v>215630.587416052</v>
      </c>
      <c r="I44" s="758">
        <v>1710</v>
      </c>
      <c r="J44" s="758">
        <v>215630.587416052</v>
      </c>
      <c r="K44" s="758">
        <v>435</v>
      </c>
      <c r="L44" s="758">
        <v>733</v>
      </c>
    </row>
    <row r="45" spans="1:12" s="12" customFormat="1" ht="14.25">
      <c r="A45" s="205">
        <v>34</v>
      </c>
      <c r="B45" s="723" t="s">
        <v>899</v>
      </c>
      <c r="C45" s="758">
        <v>1095</v>
      </c>
      <c r="D45" s="758">
        <v>140340.2154361702</v>
      </c>
      <c r="E45" s="758">
        <v>1095</v>
      </c>
      <c r="F45" s="758">
        <v>140340.2154361702</v>
      </c>
      <c r="G45" s="758">
        <v>1095</v>
      </c>
      <c r="H45" s="758">
        <v>140340.2154361702</v>
      </c>
      <c r="I45" s="758">
        <v>1095</v>
      </c>
      <c r="J45" s="758">
        <v>140340.2154361702</v>
      </c>
      <c r="K45" s="758">
        <v>0</v>
      </c>
      <c r="L45" s="758">
        <v>0</v>
      </c>
    </row>
    <row r="46" spans="1:12" s="12" customFormat="1" ht="15">
      <c r="A46" s="3" t="s">
        <v>18</v>
      </c>
      <c r="B46" s="15"/>
      <c r="C46" s="759">
        <v>54639</v>
      </c>
      <c r="D46" s="759">
        <v>4335156.398795942</v>
      </c>
      <c r="E46" s="759">
        <v>54639</v>
      </c>
      <c r="F46" s="759">
        <v>4335156.398795942</v>
      </c>
      <c r="G46" s="759">
        <v>54639</v>
      </c>
      <c r="H46" s="759">
        <v>4335156.398795942</v>
      </c>
      <c r="I46" s="759">
        <v>54639</v>
      </c>
      <c r="J46" s="759">
        <v>4335156.398795942</v>
      </c>
      <c r="K46" s="760">
        <f>SUM(K12:K45)</f>
        <v>11418</v>
      </c>
      <c r="L46" s="760">
        <f>SUM(L12:L45)</f>
        <v>9789</v>
      </c>
    </row>
    <row r="47" spans="1:12" ht="12.75">
      <c r="A47" s="757"/>
      <c r="B47" s="757"/>
      <c r="C47" s="110"/>
      <c r="D47" s="110"/>
      <c r="E47" s="110"/>
      <c r="F47" s="110"/>
      <c r="G47" s="110"/>
      <c r="H47" s="110"/>
      <c r="I47" s="110"/>
      <c r="J47" s="110"/>
      <c r="K47" s="110"/>
      <c r="L47" s="110"/>
    </row>
    <row r="48" spans="1:12" ht="12.75">
      <c r="A48" s="110"/>
      <c r="B48" s="110"/>
      <c r="C48" s="110"/>
      <c r="D48" s="110"/>
      <c r="E48" s="110"/>
      <c r="F48" s="110"/>
      <c r="G48" s="110"/>
      <c r="H48" s="110"/>
      <c r="I48" s="110"/>
      <c r="J48" s="110"/>
      <c r="K48" s="110"/>
      <c r="L48" s="110"/>
    </row>
    <row r="49" spans="1:12" ht="12.75">
      <c r="A49" s="110"/>
      <c r="B49" s="110"/>
      <c r="C49" s="110"/>
      <c r="D49" s="110"/>
      <c r="E49" s="110"/>
      <c r="F49" s="110"/>
      <c r="G49" s="110"/>
      <c r="H49" s="110"/>
      <c r="I49" s="110"/>
      <c r="J49" s="110"/>
      <c r="K49" s="110"/>
      <c r="L49" s="110"/>
    </row>
    <row r="51" spans="1:12" ht="12.75">
      <c r="A51" s="1235"/>
      <c r="B51" s="1235"/>
      <c r="C51" s="1235"/>
      <c r="D51" s="1235"/>
      <c r="E51" s="1235"/>
      <c r="F51" s="1235"/>
      <c r="G51" s="1235"/>
      <c r="H51" s="1235"/>
      <c r="I51" s="1235"/>
      <c r="J51" s="1235"/>
      <c r="K51" s="1235"/>
      <c r="L51" s="1235"/>
    </row>
    <row r="52" spans="1:12" ht="12.75">
      <c r="A52" s="110"/>
      <c r="B52" s="110"/>
      <c r="C52" s="110"/>
      <c r="D52" s="110"/>
      <c r="E52" s="110"/>
      <c r="F52" s="110"/>
      <c r="G52" s="110"/>
      <c r="H52" s="110"/>
      <c r="I52" s="110"/>
      <c r="J52" s="110"/>
      <c r="K52" s="110"/>
      <c r="L52" s="110"/>
    </row>
    <row r="53" spans="1:12" ht="15.75">
      <c r="A53" s="12" t="s">
        <v>1121</v>
      </c>
      <c r="B53" s="71"/>
      <c r="C53" s="71"/>
      <c r="D53" s="71"/>
      <c r="E53" s="71"/>
      <c r="F53" s="71"/>
      <c r="G53" s="71"/>
      <c r="H53" s="71"/>
      <c r="I53" s="1043"/>
      <c r="J53" s="1043"/>
      <c r="K53" s="110"/>
      <c r="L53" s="110"/>
    </row>
    <row r="54" spans="1:12" ht="15.75" customHeight="1">
      <c r="A54" s="1059" t="s">
        <v>13</v>
      </c>
      <c r="B54" s="1059"/>
      <c r="C54" s="1059"/>
      <c r="D54" s="1059"/>
      <c r="E54" s="1059"/>
      <c r="F54" s="1059"/>
      <c r="G54" s="1059"/>
      <c r="H54" s="1059"/>
      <c r="I54" s="1059"/>
      <c r="J54" s="1059"/>
      <c r="K54" s="110"/>
      <c r="L54" s="110"/>
    </row>
    <row r="55" spans="1:12" ht="15" customHeight="1">
      <c r="A55" s="1059" t="s">
        <v>14</v>
      </c>
      <c r="B55" s="1059"/>
      <c r="C55" s="1059"/>
      <c r="D55" s="1059"/>
      <c r="E55" s="1059"/>
      <c r="F55" s="1059"/>
      <c r="G55" s="1059"/>
      <c r="H55" s="1059"/>
      <c r="I55" s="1059"/>
      <c r="J55" s="1059"/>
      <c r="K55" s="110"/>
      <c r="L55" s="110"/>
    </row>
    <row r="56" spans="1:12" ht="12.75">
      <c r="A56" s="110"/>
      <c r="B56" s="110"/>
      <c r="C56" s="110"/>
      <c r="D56" s="110"/>
      <c r="E56" s="110"/>
      <c r="F56" s="110"/>
      <c r="I56" s="21" t="s">
        <v>83</v>
      </c>
      <c r="J56" s="21"/>
      <c r="K56" s="21"/>
      <c r="L56" s="21"/>
    </row>
  </sheetData>
  <sheetProtection/>
  <mergeCells count="18">
    <mergeCell ref="A3:L3"/>
    <mergeCell ref="A2:L2"/>
    <mergeCell ref="A7:B7"/>
    <mergeCell ref="A5:L5"/>
    <mergeCell ref="K1:L1"/>
    <mergeCell ref="A54:J54"/>
    <mergeCell ref="I53:J53"/>
    <mergeCell ref="G9:H9"/>
    <mergeCell ref="D9:D10"/>
    <mergeCell ref="E9:F9"/>
    <mergeCell ref="I9:J9"/>
    <mergeCell ref="K9:L9"/>
    <mergeCell ref="A55:J55"/>
    <mergeCell ref="B9:B10"/>
    <mergeCell ref="A9:A10"/>
    <mergeCell ref="C9:C10"/>
    <mergeCell ref="A51:H51"/>
    <mergeCell ref="I51:L51"/>
  </mergeCells>
  <printOptions horizontalCentered="1"/>
  <pageMargins left="0.7086614173228347" right="0.7086614173228347" top="0.2362204724409449" bottom="0" header="0.31496062992125984" footer="0.15"/>
  <pageSetup fitToHeight="1" fitToWidth="1" horizontalDpi="600" verticalDpi="600" orientation="landscape" paperSize="9" scale="71" r:id="rId1"/>
  <colBreaks count="1" manualBreakCount="1">
    <brk id="12" max="37" man="1"/>
  </colBreaks>
</worksheet>
</file>

<file path=xl/worksheets/sheet46.xml><?xml version="1.0" encoding="utf-8"?>
<worksheet xmlns="http://schemas.openxmlformats.org/spreadsheetml/2006/main" xmlns:r="http://schemas.openxmlformats.org/officeDocument/2006/relationships">
  <sheetPr>
    <pageSetUpPr fitToPage="1"/>
  </sheetPr>
  <dimension ref="A1:G53"/>
  <sheetViews>
    <sheetView zoomScaleSheetLayoutView="100" zoomScalePageLayoutView="0" workbookViewId="0" topLeftCell="A22">
      <selection activeCell="A49" sqref="A49"/>
    </sheetView>
  </sheetViews>
  <sheetFormatPr defaultColWidth="8.8515625" defaultRowHeight="12.75"/>
  <cols>
    <col min="1" max="1" width="11.140625" style="110" customWidth="1"/>
    <col min="2" max="2" width="21.140625" style="110" customWidth="1"/>
    <col min="3" max="3" width="20.57421875" style="110" customWidth="1"/>
    <col min="4" max="4" width="22.28125" style="110" customWidth="1"/>
    <col min="5" max="5" width="25.421875" style="110" customWidth="1"/>
    <col min="6" max="6" width="27.421875" style="110" customWidth="1"/>
    <col min="7" max="7" width="0" style="110" hidden="1" customWidth="1"/>
    <col min="8" max="16384" width="8.8515625" style="110" customWidth="1"/>
  </cols>
  <sheetData>
    <row r="1" spans="4:6" ht="12.75" customHeight="1">
      <c r="D1" s="183"/>
      <c r="E1" s="183"/>
      <c r="F1" s="184" t="s">
        <v>100</v>
      </c>
    </row>
    <row r="2" spans="2:6" ht="15" customHeight="1">
      <c r="B2" s="1051" t="s">
        <v>0</v>
      </c>
      <c r="C2" s="1051"/>
      <c r="D2" s="1051"/>
      <c r="E2" s="1051"/>
      <c r="F2" s="1051"/>
    </row>
    <row r="3" spans="2:6" ht="20.25">
      <c r="B3" s="1050" t="s">
        <v>656</v>
      </c>
      <c r="C3" s="1050"/>
      <c r="D3" s="1050"/>
      <c r="E3" s="1050"/>
      <c r="F3" s="1050"/>
    </row>
    <row r="4" ht="11.25" customHeight="1"/>
    <row r="5" spans="1:6" ht="12.75">
      <c r="A5" s="1236" t="s">
        <v>461</v>
      </c>
      <c r="B5" s="1236"/>
      <c r="C5" s="1236"/>
      <c r="D5" s="1236"/>
      <c r="E5" s="1236"/>
      <c r="F5" s="1236"/>
    </row>
    <row r="6" spans="1:6" ht="8.25" customHeight="1">
      <c r="A6" s="64"/>
      <c r="B6" s="64"/>
      <c r="C6" s="64"/>
      <c r="D6" s="64"/>
      <c r="E6" s="64"/>
      <c r="F6" s="64"/>
    </row>
    <row r="7" spans="1:2" ht="18" customHeight="1">
      <c r="A7" s="963" t="s">
        <v>936</v>
      </c>
      <c r="B7" s="963"/>
    </row>
    <row r="8" ht="18" customHeight="1" hidden="1">
      <c r="A8" s="65" t="s">
        <v>1</v>
      </c>
    </row>
    <row r="9" spans="1:6" ht="30" customHeight="1">
      <c r="A9" s="1233" t="s">
        <v>2</v>
      </c>
      <c r="B9" s="1233" t="s">
        <v>3</v>
      </c>
      <c r="C9" s="1237" t="s">
        <v>457</v>
      </c>
      <c r="D9" s="1238"/>
      <c r="E9" s="1239" t="s">
        <v>460</v>
      </c>
      <c r="F9" s="1239"/>
    </row>
    <row r="10" spans="1:7" s="72" customFormat="1" ht="25.5">
      <c r="A10" s="1233"/>
      <c r="B10" s="1233"/>
      <c r="C10" s="66" t="s">
        <v>458</v>
      </c>
      <c r="D10" s="66" t="s">
        <v>459</v>
      </c>
      <c r="E10" s="66" t="s">
        <v>458</v>
      </c>
      <c r="F10" s="66" t="s">
        <v>459</v>
      </c>
      <c r="G10" s="85"/>
    </row>
    <row r="11" spans="1:6" ht="12.75">
      <c r="A11" s="109">
        <v>1</v>
      </c>
      <c r="B11" s="109">
        <v>2</v>
      </c>
      <c r="C11" s="109">
        <v>3</v>
      </c>
      <c r="D11" s="109">
        <v>4</v>
      </c>
      <c r="E11" s="109">
        <v>5</v>
      </c>
      <c r="F11" s="109">
        <v>6</v>
      </c>
    </row>
    <row r="12" spans="1:7" ht="12.75">
      <c r="A12" s="205">
        <v>1</v>
      </c>
      <c r="B12" s="723" t="s">
        <v>866</v>
      </c>
      <c r="C12" s="761">
        <v>240</v>
      </c>
      <c r="D12" s="761">
        <v>240</v>
      </c>
      <c r="E12" s="761">
        <v>613</v>
      </c>
      <c r="F12" s="761">
        <v>613</v>
      </c>
      <c r="G12" s="110">
        <f>D12+E12</f>
        <v>853</v>
      </c>
    </row>
    <row r="13" spans="1:7" ht="12.75">
      <c r="A13" s="205">
        <v>2</v>
      </c>
      <c r="B13" s="723" t="s">
        <v>867</v>
      </c>
      <c r="C13" s="761">
        <v>437</v>
      </c>
      <c r="D13" s="761">
        <v>437</v>
      </c>
      <c r="E13" s="761">
        <v>877</v>
      </c>
      <c r="F13" s="761">
        <v>877</v>
      </c>
      <c r="G13" s="110">
        <f aca="true" t="shared" si="0" ref="G13:G46">D13+E13</f>
        <v>1314</v>
      </c>
    </row>
    <row r="14" spans="1:7" ht="12.75">
      <c r="A14" s="205">
        <v>3</v>
      </c>
      <c r="B14" s="723" t="s">
        <v>868</v>
      </c>
      <c r="C14" s="761">
        <v>817</v>
      </c>
      <c r="D14" s="761">
        <v>817</v>
      </c>
      <c r="E14" s="761">
        <v>1216</v>
      </c>
      <c r="F14" s="761">
        <v>1216</v>
      </c>
      <c r="G14" s="110">
        <f t="shared" si="0"/>
        <v>2033</v>
      </c>
    </row>
    <row r="15" spans="1:7" ht="12.75">
      <c r="A15" s="205">
        <v>4</v>
      </c>
      <c r="B15" s="723" t="s">
        <v>869</v>
      </c>
      <c r="C15" s="761">
        <v>643</v>
      </c>
      <c r="D15" s="761">
        <v>643</v>
      </c>
      <c r="E15" s="761">
        <v>1210</v>
      </c>
      <c r="F15" s="761">
        <v>1210</v>
      </c>
      <c r="G15" s="110">
        <f t="shared" si="0"/>
        <v>1853</v>
      </c>
    </row>
    <row r="16" spans="1:7" ht="12.75">
      <c r="A16" s="205">
        <v>5</v>
      </c>
      <c r="B16" s="723" t="s">
        <v>870</v>
      </c>
      <c r="C16" s="761">
        <v>916</v>
      </c>
      <c r="D16" s="761">
        <v>916</v>
      </c>
      <c r="E16" s="761">
        <v>1345</v>
      </c>
      <c r="F16" s="761">
        <v>1345</v>
      </c>
      <c r="G16" s="110">
        <f t="shared" si="0"/>
        <v>2261</v>
      </c>
    </row>
    <row r="17" spans="1:7" ht="12.75">
      <c r="A17" s="205">
        <v>6</v>
      </c>
      <c r="B17" s="723" t="s">
        <v>871</v>
      </c>
      <c r="C17" s="761">
        <v>655</v>
      </c>
      <c r="D17" s="761">
        <v>655</v>
      </c>
      <c r="E17" s="761">
        <v>560</v>
      </c>
      <c r="F17" s="761">
        <v>560</v>
      </c>
      <c r="G17" s="110">
        <f t="shared" si="0"/>
        <v>1215</v>
      </c>
    </row>
    <row r="18" spans="1:7" ht="12.75">
      <c r="A18" s="205">
        <v>7</v>
      </c>
      <c r="B18" s="723" t="s">
        <v>872</v>
      </c>
      <c r="C18" s="761">
        <v>819</v>
      </c>
      <c r="D18" s="761">
        <v>819</v>
      </c>
      <c r="E18" s="761">
        <v>653</v>
      </c>
      <c r="F18" s="761">
        <v>653</v>
      </c>
      <c r="G18" s="110">
        <f t="shared" si="0"/>
        <v>1472</v>
      </c>
    </row>
    <row r="19" spans="1:7" ht="12.75">
      <c r="A19" s="205">
        <v>8</v>
      </c>
      <c r="B19" s="723" t="s">
        <v>873</v>
      </c>
      <c r="C19" s="761">
        <v>1192</v>
      </c>
      <c r="D19" s="761">
        <v>1192</v>
      </c>
      <c r="E19" s="761">
        <v>841</v>
      </c>
      <c r="F19" s="761">
        <v>841</v>
      </c>
      <c r="G19" s="110">
        <f t="shared" si="0"/>
        <v>2033</v>
      </c>
    </row>
    <row r="20" spans="1:7" ht="12.75">
      <c r="A20" s="205">
        <v>9</v>
      </c>
      <c r="B20" s="723" t="s">
        <v>874</v>
      </c>
      <c r="C20" s="761">
        <v>934</v>
      </c>
      <c r="D20" s="761">
        <v>934</v>
      </c>
      <c r="E20" s="761">
        <v>726</v>
      </c>
      <c r="F20" s="761">
        <v>726</v>
      </c>
      <c r="G20" s="110">
        <f t="shared" si="0"/>
        <v>1660</v>
      </c>
    </row>
    <row r="21" spans="1:7" ht="12.75">
      <c r="A21" s="205">
        <v>10</v>
      </c>
      <c r="B21" s="723" t="s">
        <v>875</v>
      </c>
      <c r="C21" s="761">
        <v>1300</v>
      </c>
      <c r="D21" s="761">
        <v>1300</v>
      </c>
      <c r="E21" s="761">
        <v>1136</v>
      </c>
      <c r="F21" s="761">
        <v>1136</v>
      </c>
      <c r="G21" s="110">
        <f t="shared" si="0"/>
        <v>2436</v>
      </c>
    </row>
    <row r="22" spans="1:7" ht="12.75">
      <c r="A22" s="205">
        <v>11</v>
      </c>
      <c r="B22" s="723" t="s">
        <v>876</v>
      </c>
      <c r="C22" s="761">
        <v>729</v>
      </c>
      <c r="D22" s="761">
        <v>729</v>
      </c>
      <c r="E22" s="761">
        <v>737</v>
      </c>
      <c r="F22" s="761">
        <v>737</v>
      </c>
      <c r="G22" s="110">
        <f t="shared" si="0"/>
        <v>1466</v>
      </c>
    </row>
    <row r="23" spans="1:7" ht="12.75">
      <c r="A23" s="205">
        <v>12</v>
      </c>
      <c r="B23" s="723" t="s">
        <v>877</v>
      </c>
      <c r="C23" s="761">
        <v>961</v>
      </c>
      <c r="D23" s="761">
        <v>961</v>
      </c>
      <c r="E23" s="761">
        <v>1432</v>
      </c>
      <c r="F23" s="761">
        <v>1432</v>
      </c>
      <c r="G23" s="110">
        <f t="shared" si="0"/>
        <v>2393</v>
      </c>
    </row>
    <row r="24" spans="1:7" ht="12.75">
      <c r="A24" s="205">
        <v>13</v>
      </c>
      <c r="B24" s="723" t="s">
        <v>878</v>
      </c>
      <c r="C24" s="761">
        <v>818</v>
      </c>
      <c r="D24" s="761">
        <v>818</v>
      </c>
      <c r="E24" s="761">
        <v>1184</v>
      </c>
      <c r="F24" s="761">
        <v>1184</v>
      </c>
      <c r="G24" s="110">
        <f t="shared" si="0"/>
        <v>2002</v>
      </c>
    </row>
    <row r="25" spans="1:7" ht="12.75">
      <c r="A25" s="205">
        <v>14</v>
      </c>
      <c r="B25" s="723" t="s">
        <v>879</v>
      </c>
      <c r="C25" s="761">
        <v>350</v>
      </c>
      <c r="D25" s="761">
        <v>350</v>
      </c>
      <c r="E25" s="761">
        <v>587</v>
      </c>
      <c r="F25" s="761">
        <v>587</v>
      </c>
      <c r="G25" s="110">
        <f t="shared" si="0"/>
        <v>937</v>
      </c>
    </row>
    <row r="26" spans="1:7" ht="12.75">
      <c r="A26" s="205">
        <v>15</v>
      </c>
      <c r="B26" s="723" t="s">
        <v>880</v>
      </c>
      <c r="C26" s="761">
        <v>134</v>
      </c>
      <c r="D26" s="761">
        <v>134</v>
      </c>
      <c r="E26" s="761">
        <v>363</v>
      </c>
      <c r="F26" s="761">
        <v>363</v>
      </c>
      <c r="G26" s="110">
        <f t="shared" si="0"/>
        <v>497</v>
      </c>
    </row>
    <row r="27" spans="1:7" ht="12.75">
      <c r="A27" s="205">
        <v>16</v>
      </c>
      <c r="B27" s="723" t="s">
        <v>881</v>
      </c>
      <c r="C27" s="761">
        <v>1297</v>
      </c>
      <c r="D27" s="761">
        <v>1297</v>
      </c>
      <c r="E27" s="761">
        <v>1398</v>
      </c>
      <c r="F27" s="761">
        <v>1398</v>
      </c>
      <c r="G27" s="110">
        <f t="shared" si="0"/>
        <v>2695</v>
      </c>
    </row>
    <row r="28" spans="1:7" ht="12.75">
      <c r="A28" s="205">
        <v>17</v>
      </c>
      <c r="B28" s="723" t="s">
        <v>882</v>
      </c>
      <c r="C28" s="761">
        <v>711</v>
      </c>
      <c r="D28" s="761">
        <v>711</v>
      </c>
      <c r="E28" s="761">
        <v>921</v>
      </c>
      <c r="F28" s="761">
        <v>921</v>
      </c>
      <c r="G28" s="110">
        <f t="shared" si="0"/>
        <v>1632</v>
      </c>
    </row>
    <row r="29" spans="1:7" ht="12.75">
      <c r="A29" s="205">
        <v>18</v>
      </c>
      <c r="B29" s="723" t="s">
        <v>883</v>
      </c>
      <c r="C29" s="761">
        <v>270</v>
      </c>
      <c r="D29" s="761">
        <v>270</v>
      </c>
      <c r="E29" s="761">
        <v>1134</v>
      </c>
      <c r="F29" s="761">
        <v>1134</v>
      </c>
      <c r="G29" s="110">
        <f t="shared" si="0"/>
        <v>1404</v>
      </c>
    </row>
    <row r="30" spans="1:7" ht="12.75">
      <c r="A30" s="205">
        <v>19</v>
      </c>
      <c r="B30" s="723" t="s">
        <v>884</v>
      </c>
      <c r="C30" s="761">
        <v>246</v>
      </c>
      <c r="D30" s="761">
        <v>246</v>
      </c>
      <c r="E30" s="761">
        <v>720</v>
      </c>
      <c r="F30" s="761">
        <v>720</v>
      </c>
      <c r="G30" s="110">
        <f t="shared" si="0"/>
        <v>966</v>
      </c>
    </row>
    <row r="31" spans="1:7" ht="12.75">
      <c r="A31" s="205">
        <v>20</v>
      </c>
      <c r="B31" s="723" t="s">
        <v>885</v>
      </c>
      <c r="C31" s="761">
        <v>228</v>
      </c>
      <c r="D31" s="761">
        <v>228</v>
      </c>
      <c r="E31" s="761">
        <v>847</v>
      </c>
      <c r="F31" s="761">
        <v>847</v>
      </c>
      <c r="G31" s="110">
        <f t="shared" si="0"/>
        <v>1075</v>
      </c>
    </row>
    <row r="32" spans="1:7" ht="12.75">
      <c r="A32" s="205">
        <v>21</v>
      </c>
      <c r="B32" s="723" t="s">
        <v>886</v>
      </c>
      <c r="C32" s="761">
        <v>464</v>
      </c>
      <c r="D32" s="761">
        <v>464</v>
      </c>
      <c r="E32" s="761">
        <v>624</v>
      </c>
      <c r="F32" s="761">
        <v>624</v>
      </c>
      <c r="G32" s="110">
        <f t="shared" si="0"/>
        <v>1088</v>
      </c>
    </row>
    <row r="33" spans="1:7" ht="12.75">
      <c r="A33" s="205">
        <v>22</v>
      </c>
      <c r="B33" s="723" t="s">
        <v>887</v>
      </c>
      <c r="C33" s="761">
        <v>622</v>
      </c>
      <c r="D33" s="761">
        <v>622</v>
      </c>
      <c r="E33" s="761">
        <v>647</v>
      </c>
      <c r="F33" s="761">
        <v>647</v>
      </c>
      <c r="G33" s="110">
        <f t="shared" si="0"/>
        <v>1269</v>
      </c>
    </row>
    <row r="34" spans="1:7" ht="12.75">
      <c r="A34" s="205">
        <v>23</v>
      </c>
      <c r="B34" s="723" t="s">
        <v>888</v>
      </c>
      <c r="C34" s="761">
        <v>461</v>
      </c>
      <c r="D34" s="761">
        <v>461</v>
      </c>
      <c r="E34" s="761">
        <v>1044</v>
      </c>
      <c r="F34" s="761">
        <v>1044</v>
      </c>
      <c r="G34" s="110">
        <f t="shared" si="0"/>
        <v>1505</v>
      </c>
    </row>
    <row r="35" spans="1:7" ht="12.75">
      <c r="A35" s="205">
        <v>24</v>
      </c>
      <c r="B35" s="723" t="s">
        <v>889</v>
      </c>
      <c r="C35" s="761">
        <v>192</v>
      </c>
      <c r="D35" s="761">
        <v>192</v>
      </c>
      <c r="E35" s="761">
        <v>654</v>
      </c>
      <c r="F35" s="761">
        <v>654</v>
      </c>
      <c r="G35" s="110">
        <f t="shared" si="0"/>
        <v>846</v>
      </c>
    </row>
    <row r="36" spans="1:7" ht="12.75">
      <c r="A36" s="205">
        <v>25</v>
      </c>
      <c r="B36" s="723" t="s">
        <v>890</v>
      </c>
      <c r="C36" s="761">
        <v>550</v>
      </c>
      <c r="D36" s="761">
        <v>550</v>
      </c>
      <c r="E36" s="761">
        <v>1226</v>
      </c>
      <c r="F36" s="761">
        <v>1226</v>
      </c>
      <c r="G36" s="110">
        <f t="shared" si="0"/>
        <v>1776</v>
      </c>
    </row>
    <row r="37" spans="1:7" ht="12.75">
      <c r="A37" s="205">
        <v>26</v>
      </c>
      <c r="B37" s="723" t="s">
        <v>891</v>
      </c>
      <c r="C37" s="761">
        <v>757</v>
      </c>
      <c r="D37" s="761">
        <v>757</v>
      </c>
      <c r="E37" s="761">
        <v>1485</v>
      </c>
      <c r="F37" s="761">
        <v>1485</v>
      </c>
      <c r="G37" s="110">
        <f t="shared" si="0"/>
        <v>2242</v>
      </c>
    </row>
    <row r="38" spans="1:7" ht="12.75">
      <c r="A38" s="205">
        <v>27</v>
      </c>
      <c r="B38" s="723" t="s">
        <v>892</v>
      </c>
      <c r="C38" s="761">
        <v>471</v>
      </c>
      <c r="D38" s="761">
        <v>471</v>
      </c>
      <c r="E38" s="761">
        <v>1199</v>
      </c>
      <c r="F38" s="761">
        <v>1199</v>
      </c>
      <c r="G38" s="110">
        <f t="shared" si="0"/>
        <v>1670</v>
      </c>
    </row>
    <row r="39" spans="1:7" ht="12.75">
      <c r="A39" s="205">
        <v>28</v>
      </c>
      <c r="B39" s="723" t="s">
        <v>893</v>
      </c>
      <c r="C39" s="761">
        <v>865</v>
      </c>
      <c r="D39" s="761">
        <v>865</v>
      </c>
      <c r="E39" s="761">
        <v>1451</v>
      </c>
      <c r="F39" s="761">
        <v>1451</v>
      </c>
      <c r="G39" s="110">
        <f t="shared" si="0"/>
        <v>2316</v>
      </c>
    </row>
    <row r="40" spans="1:7" ht="12.75">
      <c r="A40" s="205">
        <v>29</v>
      </c>
      <c r="B40" s="723" t="s">
        <v>894</v>
      </c>
      <c r="C40" s="761">
        <v>540</v>
      </c>
      <c r="D40" s="761">
        <v>540</v>
      </c>
      <c r="E40" s="761">
        <v>1218</v>
      </c>
      <c r="F40" s="761">
        <v>1218</v>
      </c>
      <c r="G40" s="110">
        <f t="shared" si="0"/>
        <v>1758</v>
      </c>
    </row>
    <row r="41" spans="1:7" ht="12.75">
      <c r="A41" s="205">
        <v>30</v>
      </c>
      <c r="B41" s="723" t="s">
        <v>895</v>
      </c>
      <c r="C41" s="761">
        <v>530</v>
      </c>
      <c r="D41" s="761">
        <v>530</v>
      </c>
      <c r="E41" s="761">
        <v>1146</v>
      </c>
      <c r="F41" s="761">
        <v>1146</v>
      </c>
      <c r="G41" s="110">
        <f t="shared" si="0"/>
        <v>1676</v>
      </c>
    </row>
    <row r="42" spans="1:7" ht="12.75">
      <c r="A42" s="205">
        <v>31</v>
      </c>
      <c r="B42" s="723" t="s">
        <v>896</v>
      </c>
      <c r="C42" s="761">
        <v>790</v>
      </c>
      <c r="D42" s="761">
        <v>790</v>
      </c>
      <c r="E42" s="761">
        <v>1554</v>
      </c>
      <c r="F42" s="761">
        <v>1554</v>
      </c>
      <c r="G42" s="110">
        <f t="shared" si="0"/>
        <v>2344</v>
      </c>
    </row>
    <row r="43" spans="1:7" ht="12.75">
      <c r="A43" s="205">
        <v>32</v>
      </c>
      <c r="B43" s="723" t="s">
        <v>897</v>
      </c>
      <c r="C43" s="761">
        <v>386</v>
      </c>
      <c r="D43" s="761">
        <v>386</v>
      </c>
      <c r="E43" s="761">
        <v>761</v>
      </c>
      <c r="F43" s="761">
        <v>761</v>
      </c>
      <c r="G43" s="110">
        <f t="shared" si="0"/>
        <v>1147</v>
      </c>
    </row>
    <row r="44" spans="1:7" ht="12.75">
      <c r="A44" s="205">
        <v>33</v>
      </c>
      <c r="B44" s="723" t="s">
        <v>898</v>
      </c>
      <c r="C44" s="761">
        <v>695</v>
      </c>
      <c r="D44" s="761">
        <v>695</v>
      </c>
      <c r="E44" s="761">
        <v>1015</v>
      </c>
      <c r="F44" s="761">
        <v>1015</v>
      </c>
      <c r="G44" s="110">
        <f t="shared" si="0"/>
        <v>1710</v>
      </c>
    </row>
    <row r="45" spans="1:7" ht="12.75">
      <c r="A45" s="205">
        <v>34</v>
      </c>
      <c r="B45" s="723" t="s">
        <v>899</v>
      </c>
      <c r="C45" s="761">
        <v>464</v>
      </c>
      <c r="D45" s="761">
        <v>464</v>
      </c>
      <c r="E45" s="761">
        <v>631</v>
      </c>
      <c r="F45" s="761">
        <v>631</v>
      </c>
      <c r="G45" s="110">
        <f t="shared" si="0"/>
        <v>1095</v>
      </c>
    </row>
    <row r="46" spans="1:7" ht="12.75">
      <c r="A46" s="3" t="s">
        <v>18</v>
      </c>
      <c r="B46" s="15"/>
      <c r="C46" s="762">
        <v>21484</v>
      </c>
      <c r="D46" s="762">
        <f>SUM(D12:D45)</f>
        <v>21484</v>
      </c>
      <c r="E46" s="762">
        <v>33155</v>
      </c>
      <c r="F46" s="762">
        <v>33155</v>
      </c>
      <c r="G46" s="110">
        <f t="shared" si="0"/>
        <v>54639</v>
      </c>
    </row>
    <row r="47" spans="1:6" ht="12.75">
      <c r="A47" s="70"/>
      <c r="B47" s="200"/>
      <c r="C47" s="200"/>
      <c r="D47" s="200"/>
      <c r="E47" s="200"/>
      <c r="F47" s="200"/>
    </row>
    <row r="48" ht="12.75">
      <c r="C48" s="110" t="s">
        <v>10</v>
      </c>
    </row>
    <row r="49" spans="1:6" ht="15.75" customHeight="1">
      <c r="A49" s="12" t="s">
        <v>1121</v>
      </c>
      <c r="B49" s="71"/>
      <c r="C49" s="71"/>
      <c r="D49" s="71"/>
      <c r="E49" s="71"/>
      <c r="F49" s="71"/>
    </row>
    <row r="50" spans="1:6" ht="15" customHeight="1">
      <c r="A50" s="1059" t="s">
        <v>13</v>
      </c>
      <c r="B50" s="1059"/>
      <c r="C50" s="1059"/>
      <c r="D50" s="1059"/>
      <c r="E50" s="1059"/>
      <c r="F50" s="1059"/>
    </row>
    <row r="51" spans="1:6" ht="15.75">
      <c r="A51" s="1059" t="s">
        <v>14</v>
      </c>
      <c r="B51" s="1059"/>
      <c r="C51" s="1059"/>
      <c r="D51" s="1059"/>
      <c r="E51" s="1059"/>
      <c r="F51" s="1059"/>
    </row>
    <row r="53" spans="1:6" ht="12.75">
      <c r="A53" s="1240"/>
      <c r="B53" s="1240"/>
      <c r="C53" s="1240"/>
      <c r="D53" s="1240"/>
      <c r="E53" s="1240"/>
      <c r="F53" s="1240"/>
    </row>
  </sheetData>
  <sheetProtection/>
  <mergeCells count="11">
    <mergeCell ref="A51:F51"/>
    <mergeCell ref="A53:F53"/>
    <mergeCell ref="A50:F50"/>
    <mergeCell ref="B3:F3"/>
    <mergeCell ref="B2:F2"/>
    <mergeCell ref="A5:F5"/>
    <mergeCell ref="C9:D9"/>
    <mergeCell ref="E9:F9"/>
    <mergeCell ref="A9:A10"/>
    <mergeCell ref="B9:B10"/>
    <mergeCell ref="A7:B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4" r:id="rId1"/>
</worksheet>
</file>

<file path=xl/worksheets/sheet47.xml><?xml version="1.0" encoding="utf-8"?>
<worksheet xmlns="http://schemas.openxmlformats.org/spreadsheetml/2006/main" xmlns:r="http://schemas.openxmlformats.org/officeDocument/2006/relationships">
  <sheetPr>
    <pageSetUpPr fitToPage="1"/>
  </sheetPr>
  <dimension ref="A1:L59"/>
  <sheetViews>
    <sheetView zoomScale="85" zoomScaleNormal="85" zoomScaleSheetLayoutView="100" zoomScalePageLayoutView="0" workbookViewId="0" topLeftCell="A28">
      <selection activeCell="A55" sqref="A55"/>
    </sheetView>
  </sheetViews>
  <sheetFormatPr defaultColWidth="9.140625" defaultRowHeight="12.75"/>
  <cols>
    <col min="1" max="1" width="9.140625" style="13" customWidth="1"/>
    <col min="2" max="2" width="19.421875" style="13" bestFit="1" customWidth="1"/>
    <col min="3" max="3" width="16.421875" style="13" customWidth="1"/>
    <col min="4" max="4" width="10.8515625" style="13" customWidth="1"/>
    <col min="5" max="5" width="13.7109375" style="13" customWidth="1"/>
    <col min="6" max="6" width="14.28125" style="13" customWidth="1"/>
    <col min="7" max="7" width="11.421875" style="13" customWidth="1"/>
    <col min="8" max="8" width="12.28125" style="13" customWidth="1"/>
    <col min="9" max="9" width="16.28125" style="13" customWidth="1"/>
    <col min="10" max="10" width="19.28125" style="13" customWidth="1"/>
    <col min="11" max="11" width="0" style="13" hidden="1" customWidth="1"/>
    <col min="12" max="16384" width="9.140625" style="13" customWidth="1"/>
  </cols>
  <sheetData>
    <row r="1" spans="1:12" ht="15">
      <c r="A1" s="110"/>
      <c r="B1" s="110"/>
      <c r="C1" s="110"/>
      <c r="D1" s="1103"/>
      <c r="E1" s="1103"/>
      <c r="F1" s="23"/>
      <c r="G1" s="1103" t="s">
        <v>463</v>
      </c>
      <c r="H1" s="1103"/>
      <c r="I1" s="1103"/>
      <c r="J1" s="1103"/>
      <c r="K1" s="110"/>
      <c r="L1" s="110"/>
    </row>
    <row r="2" spans="1:12" ht="15.75">
      <c r="A2" s="1051" t="s">
        <v>0</v>
      </c>
      <c r="B2" s="1051"/>
      <c r="C2" s="1051"/>
      <c r="D2" s="1051"/>
      <c r="E2" s="1051"/>
      <c r="F2" s="1051"/>
      <c r="G2" s="1051"/>
      <c r="H2" s="1051"/>
      <c r="I2" s="1051"/>
      <c r="J2" s="1051"/>
      <c r="K2" s="110"/>
      <c r="L2" s="110"/>
    </row>
    <row r="3" spans="1:12" ht="18">
      <c r="A3" s="92"/>
      <c r="B3" s="92"/>
      <c r="C3" s="1247" t="s">
        <v>656</v>
      </c>
      <c r="D3" s="1247"/>
      <c r="E3" s="1247"/>
      <c r="F3" s="1247"/>
      <c r="G3" s="1247"/>
      <c r="H3" s="1247"/>
      <c r="I3" s="1247"/>
      <c r="J3" s="92"/>
      <c r="K3" s="110"/>
      <c r="L3" s="110"/>
    </row>
    <row r="4" spans="1:12" ht="15.75">
      <c r="A4" s="1053" t="s">
        <v>462</v>
      </c>
      <c r="B4" s="1053"/>
      <c r="C4" s="1053"/>
      <c r="D4" s="1053"/>
      <c r="E4" s="1053"/>
      <c r="F4" s="1053"/>
      <c r="G4" s="1053"/>
      <c r="H4" s="1053"/>
      <c r="I4" s="1053"/>
      <c r="J4" s="1053"/>
      <c r="K4" s="110"/>
      <c r="L4" s="110"/>
    </row>
    <row r="5" spans="1:12" ht="15.75">
      <c r="A5" s="963" t="s">
        <v>936</v>
      </c>
      <c r="B5" s="963"/>
      <c r="C5" s="64"/>
      <c r="D5" s="64"/>
      <c r="E5" s="64"/>
      <c r="F5" s="64"/>
      <c r="G5" s="64"/>
      <c r="H5" s="64"/>
      <c r="I5" s="64"/>
      <c r="J5" s="64"/>
      <c r="K5" s="110"/>
      <c r="L5" s="110"/>
    </row>
    <row r="6" spans="1:12" ht="12.75">
      <c r="A6" s="110"/>
      <c r="B6" s="110"/>
      <c r="C6" s="110"/>
      <c r="D6" s="110"/>
      <c r="E6" s="110"/>
      <c r="F6" s="110"/>
      <c r="G6" s="110"/>
      <c r="H6" s="110"/>
      <c r="I6" s="110"/>
      <c r="J6" s="110"/>
      <c r="K6" s="110"/>
      <c r="L6" s="110"/>
    </row>
    <row r="7" spans="1:12" ht="18">
      <c r="A7" s="65"/>
      <c r="B7" s="110"/>
      <c r="C7" s="110"/>
      <c r="D7" s="110"/>
      <c r="E7" s="110"/>
      <c r="F7" s="110"/>
      <c r="G7" s="110"/>
      <c r="H7" s="110"/>
      <c r="I7" s="110"/>
      <c r="J7" s="110"/>
      <c r="K7" s="110"/>
      <c r="L7" s="110"/>
    </row>
    <row r="8" spans="1:12" ht="21.75" customHeight="1">
      <c r="A8" s="1242" t="s">
        <v>2</v>
      </c>
      <c r="B8" s="1242" t="s">
        <v>3</v>
      </c>
      <c r="C8" s="1244" t="s">
        <v>142</v>
      </c>
      <c r="D8" s="1245"/>
      <c r="E8" s="1245"/>
      <c r="F8" s="1245"/>
      <c r="G8" s="1245"/>
      <c r="H8" s="1245"/>
      <c r="I8" s="1245"/>
      <c r="J8" s="1246"/>
      <c r="K8" s="110"/>
      <c r="L8" s="110"/>
    </row>
    <row r="9" spans="1:12" ht="39.75" customHeight="1">
      <c r="A9" s="1243"/>
      <c r="B9" s="1243"/>
      <c r="C9" s="66" t="s">
        <v>202</v>
      </c>
      <c r="D9" s="66" t="s">
        <v>122</v>
      </c>
      <c r="E9" s="66" t="s">
        <v>399</v>
      </c>
      <c r="F9" s="96" t="s">
        <v>170</v>
      </c>
      <c r="G9" s="96" t="s">
        <v>123</v>
      </c>
      <c r="H9" s="105" t="s">
        <v>201</v>
      </c>
      <c r="I9" s="105" t="s">
        <v>222</v>
      </c>
      <c r="J9" s="67" t="s">
        <v>18</v>
      </c>
      <c r="K9" s="72"/>
      <c r="L9" s="72"/>
    </row>
    <row r="10" spans="1:12" s="12" customFormat="1" ht="12.75">
      <c r="A10" s="66">
        <v>1</v>
      </c>
      <c r="B10" s="66">
        <v>2</v>
      </c>
      <c r="C10" s="66">
        <v>3</v>
      </c>
      <c r="D10" s="66">
        <v>4</v>
      </c>
      <c r="E10" s="66">
        <v>5</v>
      </c>
      <c r="F10" s="66">
        <v>6</v>
      </c>
      <c r="G10" s="66">
        <v>7</v>
      </c>
      <c r="H10" s="68">
        <v>8</v>
      </c>
      <c r="I10" s="68">
        <v>9</v>
      </c>
      <c r="J10" s="67">
        <v>10</v>
      </c>
      <c r="K10" s="72"/>
      <c r="L10" s="72"/>
    </row>
    <row r="11" spans="1:12" s="12" customFormat="1" ht="15">
      <c r="A11" s="623">
        <v>1</v>
      </c>
      <c r="B11" s="752" t="s">
        <v>866</v>
      </c>
      <c r="C11" s="764">
        <f>K11-G11</f>
        <v>15</v>
      </c>
      <c r="D11" s="764">
        <v>0</v>
      </c>
      <c r="E11" s="764">
        <v>0</v>
      </c>
      <c r="F11" s="764">
        <v>0</v>
      </c>
      <c r="G11" s="764">
        <v>838</v>
      </c>
      <c r="H11" s="765">
        <v>0</v>
      </c>
      <c r="I11" s="765">
        <v>0</v>
      </c>
      <c r="J11" s="766">
        <v>0</v>
      </c>
      <c r="K11" s="72">
        <v>853</v>
      </c>
      <c r="L11" s="72"/>
    </row>
    <row r="12" spans="1:12" s="12" customFormat="1" ht="15">
      <c r="A12" s="623">
        <v>2</v>
      </c>
      <c r="B12" s="752" t="s">
        <v>867</v>
      </c>
      <c r="C12" s="764">
        <f aca="true" t="shared" si="0" ref="C12:C45">K12-G12</f>
        <v>142</v>
      </c>
      <c r="D12" s="764">
        <v>0</v>
      </c>
      <c r="E12" s="764">
        <v>0</v>
      </c>
      <c r="F12" s="764">
        <v>0</v>
      </c>
      <c r="G12" s="764">
        <v>1172</v>
      </c>
      <c r="H12" s="765">
        <v>0</v>
      </c>
      <c r="I12" s="765">
        <v>0</v>
      </c>
      <c r="J12" s="766">
        <v>0</v>
      </c>
      <c r="K12" s="72">
        <v>1314</v>
      </c>
      <c r="L12" s="72"/>
    </row>
    <row r="13" spans="1:12" s="12" customFormat="1" ht="15">
      <c r="A13" s="623">
        <v>3</v>
      </c>
      <c r="B13" s="752" t="s">
        <v>868</v>
      </c>
      <c r="C13" s="764">
        <f t="shared" si="0"/>
        <v>2033</v>
      </c>
      <c r="D13" s="764">
        <v>0</v>
      </c>
      <c r="E13" s="764">
        <v>0</v>
      </c>
      <c r="F13" s="764">
        <v>0</v>
      </c>
      <c r="G13" s="764">
        <v>0</v>
      </c>
      <c r="H13" s="765">
        <v>0</v>
      </c>
      <c r="I13" s="765">
        <v>0</v>
      </c>
      <c r="J13" s="766">
        <v>0</v>
      </c>
      <c r="K13" s="72">
        <v>2033</v>
      </c>
      <c r="L13" s="72"/>
    </row>
    <row r="14" spans="1:12" s="12" customFormat="1" ht="15">
      <c r="A14" s="623">
        <v>4</v>
      </c>
      <c r="B14" s="752" t="s">
        <v>869</v>
      </c>
      <c r="C14" s="764">
        <f t="shared" si="0"/>
        <v>1853</v>
      </c>
      <c r="D14" s="764">
        <v>0</v>
      </c>
      <c r="E14" s="764">
        <v>0</v>
      </c>
      <c r="F14" s="764">
        <v>0</v>
      </c>
      <c r="G14" s="764">
        <v>0</v>
      </c>
      <c r="H14" s="765">
        <v>0</v>
      </c>
      <c r="I14" s="765">
        <v>0</v>
      </c>
      <c r="J14" s="766">
        <v>0</v>
      </c>
      <c r="K14" s="72">
        <v>1853</v>
      </c>
      <c r="L14" s="72"/>
    </row>
    <row r="15" spans="1:12" s="12" customFormat="1" ht="15">
      <c r="A15" s="623">
        <v>5</v>
      </c>
      <c r="B15" s="752" t="s">
        <v>870</v>
      </c>
      <c r="C15" s="764">
        <f t="shared" si="0"/>
        <v>2261</v>
      </c>
      <c r="D15" s="764">
        <v>0</v>
      </c>
      <c r="E15" s="764">
        <v>0</v>
      </c>
      <c r="F15" s="764">
        <v>0</v>
      </c>
      <c r="G15" s="764">
        <v>0</v>
      </c>
      <c r="H15" s="765">
        <v>0</v>
      </c>
      <c r="I15" s="765">
        <v>0</v>
      </c>
      <c r="J15" s="766">
        <v>0</v>
      </c>
      <c r="K15" s="72">
        <v>2261</v>
      </c>
      <c r="L15" s="72"/>
    </row>
    <row r="16" spans="1:12" s="12" customFormat="1" ht="15">
      <c r="A16" s="623">
        <v>6</v>
      </c>
      <c r="B16" s="752" t="s">
        <v>871</v>
      </c>
      <c r="C16" s="764">
        <f t="shared" si="0"/>
        <v>1215</v>
      </c>
      <c r="D16" s="764">
        <v>0</v>
      </c>
      <c r="E16" s="764">
        <v>0</v>
      </c>
      <c r="F16" s="764">
        <v>0</v>
      </c>
      <c r="G16" s="764">
        <v>0</v>
      </c>
      <c r="H16" s="765">
        <v>0</v>
      </c>
      <c r="I16" s="765">
        <v>0</v>
      </c>
      <c r="J16" s="766">
        <v>0</v>
      </c>
      <c r="K16" s="72">
        <v>1215</v>
      </c>
      <c r="L16" s="72"/>
    </row>
    <row r="17" spans="1:12" s="12" customFormat="1" ht="15">
      <c r="A17" s="623">
        <v>7</v>
      </c>
      <c r="B17" s="752" t="s">
        <v>872</v>
      </c>
      <c r="C17" s="764">
        <f t="shared" si="0"/>
        <v>1452</v>
      </c>
      <c r="D17" s="764">
        <v>0</v>
      </c>
      <c r="E17" s="764">
        <v>0</v>
      </c>
      <c r="F17" s="764">
        <v>0</v>
      </c>
      <c r="G17" s="764">
        <v>20</v>
      </c>
      <c r="H17" s="765">
        <v>0</v>
      </c>
      <c r="I17" s="765">
        <v>0</v>
      </c>
      <c r="J17" s="766">
        <v>0</v>
      </c>
      <c r="K17" s="72">
        <v>1472</v>
      </c>
      <c r="L17" s="72"/>
    </row>
    <row r="18" spans="1:12" s="12" customFormat="1" ht="15">
      <c r="A18" s="623">
        <v>8</v>
      </c>
      <c r="B18" s="752" t="s">
        <v>873</v>
      </c>
      <c r="C18" s="764">
        <f t="shared" si="0"/>
        <v>2033</v>
      </c>
      <c r="D18" s="764">
        <v>0</v>
      </c>
      <c r="E18" s="764">
        <v>0</v>
      </c>
      <c r="F18" s="764">
        <v>0</v>
      </c>
      <c r="G18" s="764">
        <v>0</v>
      </c>
      <c r="H18" s="765">
        <v>0</v>
      </c>
      <c r="I18" s="765">
        <v>0</v>
      </c>
      <c r="J18" s="766">
        <v>0</v>
      </c>
      <c r="K18" s="72">
        <v>2033</v>
      </c>
      <c r="L18" s="72"/>
    </row>
    <row r="19" spans="1:12" s="12" customFormat="1" ht="15">
      <c r="A19" s="623">
        <v>9</v>
      </c>
      <c r="B19" s="752" t="s">
        <v>874</v>
      </c>
      <c r="C19" s="764">
        <f t="shared" si="0"/>
        <v>1623</v>
      </c>
      <c r="D19" s="764">
        <v>0</v>
      </c>
      <c r="E19" s="764">
        <v>0</v>
      </c>
      <c r="F19" s="764">
        <v>0</v>
      </c>
      <c r="G19" s="764">
        <v>37</v>
      </c>
      <c r="H19" s="765">
        <v>0</v>
      </c>
      <c r="I19" s="765">
        <v>0</v>
      </c>
      <c r="J19" s="766">
        <v>0</v>
      </c>
      <c r="K19" s="72">
        <v>1660</v>
      </c>
      <c r="L19" s="72"/>
    </row>
    <row r="20" spans="1:12" s="12" customFormat="1" ht="15">
      <c r="A20" s="623">
        <v>10</v>
      </c>
      <c r="B20" s="752" t="s">
        <v>875</v>
      </c>
      <c r="C20" s="764">
        <f t="shared" si="0"/>
        <v>2436</v>
      </c>
      <c r="D20" s="764">
        <v>0</v>
      </c>
      <c r="E20" s="764">
        <v>0</v>
      </c>
      <c r="F20" s="764">
        <v>0</v>
      </c>
      <c r="G20" s="764">
        <v>0</v>
      </c>
      <c r="H20" s="765">
        <v>0</v>
      </c>
      <c r="I20" s="765">
        <v>0</v>
      </c>
      <c r="J20" s="766">
        <v>0</v>
      </c>
      <c r="K20" s="72">
        <v>2436</v>
      </c>
      <c r="L20" s="72"/>
    </row>
    <row r="21" spans="1:12" s="12" customFormat="1" ht="30">
      <c r="A21" s="623">
        <v>11</v>
      </c>
      <c r="B21" s="752" t="s">
        <v>876</v>
      </c>
      <c r="C21" s="764">
        <f t="shared" si="0"/>
        <v>1466</v>
      </c>
      <c r="D21" s="764">
        <v>0</v>
      </c>
      <c r="E21" s="764">
        <v>0</v>
      </c>
      <c r="F21" s="764">
        <v>0</v>
      </c>
      <c r="G21" s="764">
        <v>0</v>
      </c>
      <c r="H21" s="765">
        <v>0</v>
      </c>
      <c r="I21" s="765">
        <v>0</v>
      </c>
      <c r="J21" s="766">
        <v>0</v>
      </c>
      <c r="K21" s="72">
        <v>1466</v>
      </c>
      <c r="L21" s="72"/>
    </row>
    <row r="22" spans="1:12" s="12" customFormat="1" ht="15">
      <c r="A22" s="623">
        <v>12</v>
      </c>
      <c r="B22" s="752" t="s">
        <v>877</v>
      </c>
      <c r="C22" s="764">
        <f t="shared" si="0"/>
        <v>2234</v>
      </c>
      <c r="D22" s="764">
        <v>0</v>
      </c>
      <c r="E22" s="764">
        <v>0</v>
      </c>
      <c r="F22" s="764">
        <v>0</v>
      </c>
      <c r="G22" s="764">
        <v>159</v>
      </c>
      <c r="H22" s="765">
        <v>0</v>
      </c>
      <c r="I22" s="765">
        <v>0</v>
      </c>
      <c r="J22" s="766">
        <v>0</v>
      </c>
      <c r="K22" s="72">
        <v>2393</v>
      </c>
      <c r="L22" s="72"/>
    </row>
    <row r="23" spans="1:12" s="12" customFormat="1" ht="15">
      <c r="A23" s="623">
        <v>13</v>
      </c>
      <c r="B23" s="752" t="s">
        <v>878</v>
      </c>
      <c r="C23" s="764">
        <f t="shared" si="0"/>
        <v>2002</v>
      </c>
      <c r="D23" s="764">
        <v>0</v>
      </c>
      <c r="E23" s="764">
        <v>0</v>
      </c>
      <c r="F23" s="764">
        <v>0</v>
      </c>
      <c r="G23" s="764">
        <v>0</v>
      </c>
      <c r="H23" s="765">
        <v>0</v>
      </c>
      <c r="I23" s="765">
        <v>0</v>
      </c>
      <c r="J23" s="766">
        <v>0</v>
      </c>
      <c r="K23" s="72">
        <v>2002</v>
      </c>
      <c r="L23" s="72"/>
    </row>
    <row r="24" spans="1:12" s="12" customFormat="1" ht="15">
      <c r="A24" s="623">
        <v>14</v>
      </c>
      <c r="B24" s="752" t="s">
        <v>879</v>
      </c>
      <c r="C24" s="764">
        <f t="shared" si="0"/>
        <v>863</v>
      </c>
      <c r="D24" s="764">
        <v>0</v>
      </c>
      <c r="E24" s="764">
        <v>0</v>
      </c>
      <c r="F24" s="764">
        <v>0</v>
      </c>
      <c r="G24" s="764">
        <v>74</v>
      </c>
      <c r="H24" s="765">
        <v>0</v>
      </c>
      <c r="I24" s="765">
        <v>0</v>
      </c>
      <c r="J24" s="766">
        <v>0</v>
      </c>
      <c r="K24" s="72">
        <v>937</v>
      </c>
      <c r="L24" s="72"/>
    </row>
    <row r="25" spans="1:12" s="12" customFormat="1" ht="15">
      <c r="A25" s="623">
        <v>15</v>
      </c>
      <c r="B25" s="752" t="s">
        <v>880</v>
      </c>
      <c r="C25" s="764">
        <f t="shared" si="0"/>
        <v>497</v>
      </c>
      <c r="D25" s="764">
        <v>0</v>
      </c>
      <c r="E25" s="764">
        <v>0</v>
      </c>
      <c r="F25" s="764">
        <v>0</v>
      </c>
      <c r="G25" s="764">
        <v>0</v>
      </c>
      <c r="H25" s="765">
        <v>0</v>
      </c>
      <c r="I25" s="765">
        <v>0</v>
      </c>
      <c r="J25" s="766">
        <v>0</v>
      </c>
      <c r="K25" s="72">
        <v>497</v>
      </c>
      <c r="L25" s="72"/>
    </row>
    <row r="26" spans="1:12" s="12" customFormat="1" ht="15">
      <c r="A26" s="623">
        <v>16</v>
      </c>
      <c r="B26" s="752" t="s">
        <v>881</v>
      </c>
      <c r="C26" s="764">
        <f t="shared" si="0"/>
        <v>2695</v>
      </c>
      <c r="D26" s="764">
        <v>0</v>
      </c>
      <c r="E26" s="764">
        <v>0</v>
      </c>
      <c r="F26" s="764">
        <v>0</v>
      </c>
      <c r="G26" s="764">
        <v>0</v>
      </c>
      <c r="H26" s="765">
        <v>0</v>
      </c>
      <c r="I26" s="765">
        <v>0</v>
      </c>
      <c r="J26" s="766">
        <v>0</v>
      </c>
      <c r="K26" s="72">
        <v>2695</v>
      </c>
      <c r="L26" s="72"/>
    </row>
    <row r="27" spans="1:12" s="12" customFormat="1" ht="15">
      <c r="A27" s="623">
        <v>17</v>
      </c>
      <c r="B27" s="752" t="s">
        <v>882</v>
      </c>
      <c r="C27" s="764">
        <f t="shared" si="0"/>
        <v>1632</v>
      </c>
      <c r="D27" s="764">
        <v>0</v>
      </c>
      <c r="E27" s="764">
        <v>0</v>
      </c>
      <c r="F27" s="764">
        <v>0</v>
      </c>
      <c r="G27" s="764">
        <v>0</v>
      </c>
      <c r="H27" s="765">
        <v>0</v>
      </c>
      <c r="I27" s="765">
        <v>0</v>
      </c>
      <c r="J27" s="766">
        <v>0</v>
      </c>
      <c r="K27" s="72">
        <v>1632</v>
      </c>
      <c r="L27" s="72"/>
    </row>
    <row r="28" spans="1:12" s="12" customFormat="1" ht="15">
      <c r="A28" s="623">
        <v>18</v>
      </c>
      <c r="B28" s="752" t="s">
        <v>883</v>
      </c>
      <c r="C28" s="764">
        <f t="shared" si="0"/>
        <v>1270</v>
      </c>
      <c r="D28" s="764">
        <v>0</v>
      </c>
      <c r="E28" s="764">
        <v>0</v>
      </c>
      <c r="F28" s="764">
        <v>0</v>
      </c>
      <c r="G28" s="764">
        <v>134</v>
      </c>
      <c r="H28" s="765">
        <v>0</v>
      </c>
      <c r="I28" s="765">
        <v>0</v>
      </c>
      <c r="J28" s="766">
        <v>0</v>
      </c>
      <c r="K28" s="72">
        <v>1404</v>
      </c>
      <c r="L28" s="72"/>
    </row>
    <row r="29" spans="1:12" s="12" customFormat="1" ht="15">
      <c r="A29" s="623">
        <v>19</v>
      </c>
      <c r="B29" s="752" t="s">
        <v>884</v>
      </c>
      <c r="C29" s="764">
        <f t="shared" si="0"/>
        <v>966</v>
      </c>
      <c r="D29" s="764">
        <v>0</v>
      </c>
      <c r="E29" s="764">
        <v>0</v>
      </c>
      <c r="F29" s="764">
        <v>0</v>
      </c>
      <c r="G29" s="764">
        <v>0</v>
      </c>
      <c r="H29" s="765">
        <v>0</v>
      </c>
      <c r="I29" s="765">
        <v>0</v>
      </c>
      <c r="J29" s="766">
        <v>0</v>
      </c>
      <c r="K29" s="72">
        <v>966</v>
      </c>
      <c r="L29" s="72"/>
    </row>
    <row r="30" spans="1:12" s="12" customFormat="1" ht="15">
      <c r="A30" s="623">
        <v>20</v>
      </c>
      <c r="B30" s="752" t="s">
        <v>885</v>
      </c>
      <c r="C30" s="764">
        <f t="shared" si="0"/>
        <v>6</v>
      </c>
      <c r="D30" s="764">
        <v>0</v>
      </c>
      <c r="E30" s="764">
        <v>0</v>
      </c>
      <c r="F30" s="764">
        <v>0</v>
      </c>
      <c r="G30" s="764">
        <v>1069</v>
      </c>
      <c r="H30" s="765">
        <v>0</v>
      </c>
      <c r="I30" s="765">
        <v>0</v>
      </c>
      <c r="J30" s="766">
        <v>0</v>
      </c>
      <c r="K30" s="72">
        <v>1075</v>
      </c>
      <c r="L30" s="72"/>
    </row>
    <row r="31" spans="1:12" s="12" customFormat="1" ht="15">
      <c r="A31" s="623">
        <v>21</v>
      </c>
      <c r="B31" s="752" t="s">
        <v>886</v>
      </c>
      <c r="C31" s="764">
        <f t="shared" si="0"/>
        <v>1088</v>
      </c>
      <c r="D31" s="764">
        <v>0</v>
      </c>
      <c r="E31" s="764">
        <v>0</v>
      </c>
      <c r="F31" s="764">
        <v>0</v>
      </c>
      <c r="G31" s="764">
        <v>0</v>
      </c>
      <c r="H31" s="765">
        <v>0</v>
      </c>
      <c r="I31" s="765">
        <v>0</v>
      </c>
      <c r="J31" s="766">
        <v>0</v>
      </c>
      <c r="K31" s="72">
        <v>1088</v>
      </c>
      <c r="L31" s="72"/>
    </row>
    <row r="32" spans="1:12" s="12" customFormat="1" ht="30">
      <c r="A32" s="623">
        <v>22</v>
      </c>
      <c r="B32" s="752" t="s">
        <v>887</v>
      </c>
      <c r="C32" s="764">
        <f t="shared" si="0"/>
        <v>1252</v>
      </c>
      <c r="D32" s="764">
        <v>0</v>
      </c>
      <c r="E32" s="764">
        <v>0</v>
      </c>
      <c r="F32" s="764">
        <v>0</v>
      </c>
      <c r="G32" s="764">
        <v>17</v>
      </c>
      <c r="H32" s="765">
        <v>0</v>
      </c>
      <c r="I32" s="765">
        <v>0</v>
      </c>
      <c r="J32" s="766">
        <v>0</v>
      </c>
      <c r="K32" s="72">
        <v>1269</v>
      </c>
      <c r="L32" s="72"/>
    </row>
    <row r="33" spans="1:12" s="12" customFormat="1" ht="15">
      <c r="A33" s="623">
        <v>23</v>
      </c>
      <c r="B33" s="752" t="s">
        <v>888</v>
      </c>
      <c r="C33" s="764">
        <f t="shared" si="0"/>
        <v>1445</v>
      </c>
      <c r="D33" s="764">
        <v>0</v>
      </c>
      <c r="E33" s="764">
        <v>0</v>
      </c>
      <c r="F33" s="764">
        <v>0</v>
      </c>
      <c r="G33" s="764">
        <v>60</v>
      </c>
      <c r="H33" s="765">
        <v>0</v>
      </c>
      <c r="I33" s="765">
        <v>0</v>
      </c>
      <c r="J33" s="766">
        <v>0</v>
      </c>
      <c r="K33" s="72">
        <v>1505</v>
      </c>
      <c r="L33" s="72"/>
    </row>
    <row r="34" spans="1:12" s="12" customFormat="1" ht="15">
      <c r="A34" s="623">
        <v>24</v>
      </c>
      <c r="B34" s="752" t="s">
        <v>889</v>
      </c>
      <c r="C34" s="764">
        <f t="shared" si="0"/>
        <v>846</v>
      </c>
      <c r="D34" s="764">
        <v>0</v>
      </c>
      <c r="E34" s="764">
        <v>0</v>
      </c>
      <c r="F34" s="764">
        <v>0</v>
      </c>
      <c r="G34" s="764">
        <v>0</v>
      </c>
      <c r="H34" s="765">
        <v>0</v>
      </c>
      <c r="I34" s="765">
        <v>0</v>
      </c>
      <c r="J34" s="766">
        <v>0</v>
      </c>
      <c r="K34" s="72">
        <v>846</v>
      </c>
      <c r="L34" s="72"/>
    </row>
    <row r="35" spans="1:12" s="12" customFormat="1" ht="15">
      <c r="A35" s="623">
        <v>25</v>
      </c>
      <c r="B35" s="752" t="s">
        <v>890</v>
      </c>
      <c r="C35" s="764">
        <f t="shared" si="0"/>
        <v>1247</v>
      </c>
      <c r="D35" s="764">
        <v>0</v>
      </c>
      <c r="E35" s="764">
        <v>0</v>
      </c>
      <c r="F35" s="764">
        <v>0</v>
      </c>
      <c r="G35" s="764">
        <v>529</v>
      </c>
      <c r="H35" s="765">
        <v>0</v>
      </c>
      <c r="I35" s="765">
        <v>0</v>
      </c>
      <c r="J35" s="766">
        <v>0</v>
      </c>
      <c r="K35" s="72">
        <v>1776</v>
      </c>
      <c r="L35" s="72"/>
    </row>
    <row r="36" spans="1:12" s="12" customFormat="1" ht="30">
      <c r="A36" s="623">
        <v>26</v>
      </c>
      <c r="B36" s="752" t="s">
        <v>891</v>
      </c>
      <c r="C36" s="764">
        <f t="shared" si="0"/>
        <v>1820</v>
      </c>
      <c r="D36" s="764">
        <v>0</v>
      </c>
      <c r="E36" s="764">
        <v>0</v>
      </c>
      <c r="F36" s="764">
        <v>0</v>
      </c>
      <c r="G36" s="764">
        <v>422</v>
      </c>
      <c r="H36" s="765">
        <v>0</v>
      </c>
      <c r="I36" s="765">
        <v>0</v>
      </c>
      <c r="J36" s="766">
        <v>0</v>
      </c>
      <c r="K36" s="72">
        <v>2242</v>
      </c>
      <c r="L36" s="72"/>
    </row>
    <row r="37" spans="1:12" s="12" customFormat="1" ht="15">
      <c r="A37" s="623">
        <v>27</v>
      </c>
      <c r="B37" s="752" t="s">
        <v>892</v>
      </c>
      <c r="C37" s="764">
        <f t="shared" si="0"/>
        <v>1601</v>
      </c>
      <c r="D37" s="764">
        <v>0</v>
      </c>
      <c r="E37" s="764">
        <v>0</v>
      </c>
      <c r="F37" s="764">
        <v>0</v>
      </c>
      <c r="G37" s="764">
        <v>69</v>
      </c>
      <c r="H37" s="765">
        <v>0</v>
      </c>
      <c r="I37" s="765">
        <v>0</v>
      </c>
      <c r="J37" s="766">
        <v>0</v>
      </c>
      <c r="K37" s="72">
        <v>1670</v>
      </c>
      <c r="L37" s="72"/>
    </row>
    <row r="38" spans="1:12" s="12" customFormat="1" ht="15">
      <c r="A38" s="623">
        <v>28</v>
      </c>
      <c r="B38" s="752" t="s">
        <v>893</v>
      </c>
      <c r="C38" s="764">
        <f t="shared" si="0"/>
        <v>2316</v>
      </c>
      <c r="D38" s="764">
        <v>0</v>
      </c>
      <c r="E38" s="764">
        <v>0</v>
      </c>
      <c r="F38" s="764">
        <v>0</v>
      </c>
      <c r="G38" s="764">
        <v>0</v>
      </c>
      <c r="H38" s="765">
        <v>0</v>
      </c>
      <c r="I38" s="765">
        <v>0</v>
      </c>
      <c r="J38" s="766">
        <v>0</v>
      </c>
      <c r="K38" s="72">
        <v>2316</v>
      </c>
      <c r="L38" s="72"/>
    </row>
    <row r="39" spans="1:12" s="12" customFormat="1" ht="15">
      <c r="A39" s="623">
        <v>29</v>
      </c>
      <c r="B39" s="752" t="s">
        <v>894</v>
      </c>
      <c r="C39" s="764">
        <f t="shared" si="0"/>
        <v>1758</v>
      </c>
      <c r="D39" s="764">
        <v>0</v>
      </c>
      <c r="E39" s="764">
        <v>0</v>
      </c>
      <c r="F39" s="764">
        <v>0</v>
      </c>
      <c r="G39" s="764">
        <v>0</v>
      </c>
      <c r="H39" s="765">
        <v>0</v>
      </c>
      <c r="I39" s="765">
        <v>0</v>
      </c>
      <c r="J39" s="766">
        <v>0</v>
      </c>
      <c r="K39" s="72">
        <v>1758</v>
      </c>
      <c r="L39" s="72"/>
    </row>
    <row r="40" spans="1:12" s="12" customFormat="1" ht="15">
      <c r="A40" s="623">
        <v>30</v>
      </c>
      <c r="B40" s="752" t="s">
        <v>895</v>
      </c>
      <c r="C40" s="764">
        <f t="shared" si="0"/>
        <v>1138</v>
      </c>
      <c r="D40" s="764">
        <v>0</v>
      </c>
      <c r="E40" s="764">
        <v>0</v>
      </c>
      <c r="F40" s="764">
        <v>0</v>
      </c>
      <c r="G40" s="764">
        <v>538</v>
      </c>
      <c r="H40" s="765">
        <v>0</v>
      </c>
      <c r="I40" s="765">
        <v>0</v>
      </c>
      <c r="J40" s="766">
        <v>0</v>
      </c>
      <c r="K40" s="72">
        <v>1676</v>
      </c>
      <c r="L40" s="72"/>
    </row>
    <row r="41" spans="1:12" s="12" customFormat="1" ht="15">
      <c r="A41" s="623">
        <v>31</v>
      </c>
      <c r="B41" s="752" t="s">
        <v>896</v>
      </c>
      <c r="C41" s="764">
        <f t="shared" si="0"/>
        <v>2217</v>
      </c>
      <c r="D41" s="764">
        <v>0</v>
      </c>
      <c r="E41" s="764">
        <v>0</v>
      </c>
      <c r="F41" s="764">
        <v>0</v>
      </c>
      <c r="G41" s="764">
        <v>127</v>
      </c>
      <c r="H41" s="765">
        <v>0</v>
      </c>
      <c r="I41" s="765">
        <v>0</v>
      </c>
      <c r="J41" s="766">
        <v>0</v>
      </c>
      <c r="K41" s="72">
        <v>2344</v>
      </c>
      <c r="L41" s="72"/>
    </row>
    <row r="42" spans="1:12" s="12" customFormat="1" ht="15">
      <c r="A42" s="623">
        <v>32</v>
      </c>
      <c r="B42" s="752" t="s">
        <v>897</v>
      </c>
      <c r="C42" s="764">
        <f t="shared" si="0"/>
        <v>1147</v>
      </c>
      <c r="D42" s="764">
        <v>0</v>
      </c>
      <c r="E42" s="764">
        <v>0</v>
      </c>
      <c r="F42" s="764">
        <v>0</v>
      </c>
      <c r="G42" s="764">
        <v>0</v>
      </c>
      <c r="H42" s="765">
        <v>0</v>
      </c>
      <c r="I42" s="765">
        <v>0</v>
      </c>
      <c r="J42" s="766">
        <v>0</v>
      </c>
      <c r="K42" s="72">
        <v>1147</v>
      </c>
      <c r="L42" s="72"/>
    </row>
    <row r="43" spans="1:12" s="12" customFormat="1" ht="15">
      <c r="A43" s="623">
        <v>33</v>
      </c>
      <c r="B43" s="752" t="s">
        <v>898</v>
      </c>
      <c r="C43" s="764">
        <f t="shared" si="0"/>
        <v>1710</v>
      </c>
      <c r="D43" s="764">
        <v>0</v>
      </c>
      <c r="E43" s="764">
        <v>0</v>
      </c>
      <c r="F43" s="764">
        <v>0</v>
      </c>
      <c r="G43" s="764">
        <v>0</v>
      </c>
      <c r="H43" s="765">
        <v>0</v>
      </c>
      <c r="I43" s="765">
        <v>0</v>
      </c>
      <c r="J43" s="766">
        <v>0</v>
      </c>
      <c r="K43" s="72">
        <v>1710</v>
      </c>
      <c r="L43" s="72"/>
    </row>
    <row r="44" spans="1:12" s="12" customFormat="1" ht="15">
      <c r="A44" s="623">
        <v>34</v>
      </c>
      <c r="B44" s="752" t="s">
        <v>899</v>
      </c>
      <c r="C44" s="764">
        <f t="shared" si="0"/>
        <v>1037</v>
      </c>
      <c r="D44" s="764">
        <v>0</v>
      </c>
      <c r="E44" s="764">
        <v>0</v>
      </c>
      <c r="F44" s="764">
        <v>0</v>
      </c>
      <c r="G44" s="764">
        <v>58</v>
      </c>
      <c r="H44" s="765">
        <v>0</v>
      </c>
      <c r="I44" s="765">
        <v>0</v>
      </c>
      <c r="J44" s="766">
        <v>0</v>
      </c>
      <c r="K44" s="72">
        <v>1095</v>
      </c>
      <c r="L44" s="72"/>
    </row>
    <row r="45" spans="1:12" s="12" customFormat="1" ht="15">
      <c r="A45" s="31" t="s">
        <v>18</v>
      </c>
      <c r="B45" s="33"/>
      <c r="C45" s="764">
        <f t="shared" si="0"/>
        <v>49316</v>
      </c>
      <c r="D45" s="764">
        <f>SUM(D11:D44)</f>
        <v>0</v>
      </c>
      <c r="E45" s="764">
        <f>SUM(E11:E44)</f>
        <v>0</v>
      </c>
      <c r="F45" s="764">
        <f>SUM(F11:F44)</f>
        <v>0</v>
      </c>
      <c r="G45" s="764">
        <f>SUM(G11:G44)</f>
        <v>5323</v>
      </c>
      <c r="H45" s="765">
        <v>0</v>
      </c>
      <c r="I45" s="765">
        <v>0</v>
      </c>
      <c r="J45" s="766">
        <v>0</v>
      </c>
      <c r="K45" s="72">
        <v>54639</v>
      </c>
      <c r="L45" s="72"/>
    </row>
    <row r="46" spans="1:12" ht="12.75">
      <c r="A46" s="757"/>
      <c r="B46" s="110"/>
      <c r="C46" s="110"/>
      <c r="D46" s="110"/>
      <c r="E46" s="110"/>
      <c r="F46" s="110"/>
      <c r="G46" s="110"/>
      <c r="H46" s="110"/>
      <c r="I46" s="110"/>
      <c r="J46" s="110"/>
      <c r="K46" s="110"/>
      <c r="L46" s="110"/>
    </row>
    <row r="47" spans="1:12" ht="12.75">
      <c r="A47" s="110"/>
      <c r="B47" s="110"/>
      <c r="C47" s="110"/>
      <c r="D47" s="110"/>
      <c r="E47" s="110"/>
      <c r="F47" s="110"/>
      <c r="G47" s="110"/>
      <c r="H47" s="110"/>
      <c r="I47" s="110"/>
      <c r="J47" s="110"/>
      <c r="K47" s="110"/>
      <c r="L47" s="110"/>
    </row>
    <row r="48" spans="1:12" ht="12.75">
      <c r="A48" s="110" t="s">
        <v>124</v>
      </c>
      <c r="B48" s="110"/>
      <c r="C48" s="110"/>
      <c r="D48" s="110"/>
      <c r="E48" s="110"/>
      <c r="F48" s="110"/>
      <c r="G48" s="110"/>
      <c r="H48" s="110"/>
      <c r="I48" s="110"/>
      <c r="J48" s="110"/>
      <c r="K48" s="110"/>
      <c r="L48" s="110"/>
    </row>
    <row r="49" spans="1:12" ht="12.75">
      <c r="A49" s="110" t="s">
        <v>203</v>
      </c>
      <c r="B49" s="110"/>
      <c r="C49" s="110"/>
      <c r="D49" s="110"/>
      <c r="E49" s="110"/>
      <c r="F49" s="110"/>
      <c r="G49" s="110"/>
      <c r="H49" s="110"/>
      <c r="I49" s="110"/>
      <c r="J49" s="110"/>
      <c r="K49" s="110"/>
      <c r="L49" s="110"/>
    </row>
    <row r="50" ht="12.75">
      <c r="A50" s="13" t="s">
        <v>125</v>
      </c>
    </row>
    <row r="51" spans="1:12" ht="12.75">
      <c r="A51" s="1235" t="s">
        <v>126</v>
      </c>
      <c r="B51" s="1235"/>
      <c r="C51" s="1235"/>
      <c r="D51" s="1235"/>
      <c r="E51" s="1235"/>
      <c r="F51" s="1235"/>
      <c r="G51" s="1235"/>
      <c r="H51" s="1235"/>
      <c r="I51" s="1235"/>
      <c r="J51" s="1235"/>
      <c r="K51" s="1235"/>
      <c r="L51" s="1235"/>
    </row>
    <row r="52" spans="1:12" ht="12.75">
      <c r="A52" s="1241" t="s">
        <v>127</v>
      </c>
      <c r="B52" s="1241"/>
      <c r="C52" s="1241"/>
      <c r="D52" s="1241"/>
      <c r="E52" s="110"/>
      <c r="F52" s="110"/>
      <c r="G52" s="110"/>
      <c r="H52" s="110"/>
      <c r="I52" s="110"/>
      <c r="J52" s="110"/>
      <c r="K52" s="110"/>
      <c r="L52" s="110"/>
    </row>
    <row r="53" spans="1:12" ht="12.75">
      <c r="A53" s="763" t="s">
        <v>171</v>
      </c>
      <c r="B53" s="763"/>
      <c r="C53" s="763"/>
      <c r="D53" s="763"/>
      <c r="E53" s="110"/>
      <c r="F53" s="110"/>
      <c r="G53" s="110"/>
      <c r="H53" s="110"/>
      <c r="I53" s="110"/>
      <c r="J53" s="110"/>
      <c r="K53" s="110"/>
      <c r="L53" s="110"/>
    </row>
    <row r="54" spans="1:12" ht="12.75">
      <c r="A54" s="763"/>
      <c r="B54" s="763"/>
      <c r="C54" s="763"/>
      <c r="D54" s="763"/>
      <c r="E54" s="110"/>
      <c r="F54" s="110"/>
      <c r="G54" s="110"/>
      <c r="H54" s="110"/>
      <c r="I54" s="110"/>
      <c r="J54" s="110"/>
      <c r="K54" s="110"/>
      <c r="L54" s="110"/>
    </row>
    <row r="55" spans="1:12" ht="15.75">
      <c r="A55" s="12" t="s">
        <v>1121</v>
      </c>
      <c r="B55" s="71"/>
      <c r="C55" s="71"/>
      <c r="D55" s="71"/>
      <c r="E55" s="71"/>
      <c r="F55" s="71"/>
      <c r="G55" s="71"/>
      <c r="H55" s="1043" t="s">
        <v>12</v>
      </c>
      <c r="I55" s="1043"/>
      <c r="J55" s="1043"/>
      <c r="K55" s="110"/>
      <c r="L55" s="110"/>
    </row>
    <row r="56" spans="2:12" ht="15.75" customHeight="1">
      <c r="B56" s="97"/>
      <c r="C56" s="97"/>
      <c r="D56" s="97"/>
      <c r="E56" s="97"/>
      <c r="F56" s="97"/>
      <c r="G56" s="97"/>
      <c r="H56" s="1043" t="s">
        <v>13</v>
      </c>
      <c r="I56" s="1043"/>
      <c r="J56" s="1043"/>
      <c r="K56" s="110"/>
      <c r="L56" s="110"/>
    </row>
    <row r="57" spans="1:12" ht="15.75" customHeight="1">
      <c r="A57" s="1059" t="s">
        <v>14</v>
      </c>
      <c r="B57" s="1059"/>
      <c r="C57" s="1059"/>
      <c r="D57" s="1059"/>
      <c r="E57" s="1059"/>
      <c r="F57" s="1059"/>
      <c r="G57" s="1059"/>
      <c r="H57" s="1059"/>
      <c r="I57" s="1059"/>
      <c r="J57" s="1059"/>
      <c r="K57" s="110"/>
      <c r="L57" s="110"/>
    </row>
    <row r="58" spans="1:12" ht="12.75">
      <c r="A58" s="110"/>
      <c r="B58" s="110"/>
      <c r="C58" s="110"/>
      <c r="D58" s="110"/>
      <c r="E58" s="110"/>
      <c r="F58" s="110"/>
      <c r="G58" s="992" t="s">
        <v>83</v>
      </c>
      <c r="H58" s="992"/>
      <c r="I58" s="992"/>
      <c r="J58" s="992"/>
      <c r="K58" s="21"/>
      <c r="L58" s="110"/>
    </row>
    <row r="59" spans="1:12" ht="12.75">
      <c r="A59" s="1240"/>
      <c r="B59" s="1240"/>
      <c r="C59" s="1240"/>
      <c r="D59" s="1240"/>
      <c r="E59" s="1240"/>
      <c r="F59" s="1240"/>
      <c r="G59" s="1240"/>
      <c r="H59" s="1240"/>
      <c r="I59" s="1240"/>
      <c r="J59" s="1240"/>
      <c r="K59" s="110"/>
      <c r="L59" s="110"/>
    </row>
  </sheetData>
  <sheetProtection/>
  <mergeCells count="18">
    <mergeCell ref="D1:E1"/>
    <mergeCell ref="G1:J1"/>
    <mergeCell ref="A2:J2"/>
    <mergeCell ref="A4:J4"/>
    <mergeCell ref="A5:B5"/>
    <mergeCell ref="K51:L51"/>
    <mergeCell ref="A8:A9"/>
    <mergeCell ref="B8:B9"/>
    <mergeCell ref="C8:J8"/>
    <mergeCell ref="C3:I3"/>
    <mergeCell ref="G58:J58"/>
    <mergeCell ref="A59:J59"/>
    <mergeCell ref="A51:D51"/>
    <mergeCell ref="E51:J51"/>
    <mergeCell ref="A52:D52"/>
    <mergeCell ref="A57:J57"/>
    <mergeCell ref="H55:J55"/>
    <mergeCell ref="H56:J5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2" r:id="rId1"/>
</worksheet>
</file>

<file path=xl/worksheets/sheet48.xml><?xml version="1.0" encoding="utf-8"?>
<worksheet xmlns="http://schemas.openxmlformats.org/spreadsheetml/2006/main" xmlns:r="http://schemas.openxmlformats.org/officeDocument/2006/relationships">
  <dimension ref="A1:W141"/>
  <sheetViews>
    <sheetView view="pageBreakPreview" zoomScale="76" zoomScaleNormal="80" zoomScaleSheetLayoutView="76" zoomScalePageLayoutView="0" workbookViewId="0" topLeftCell="A1">
      <selection activeCell="J1" sqref="J1"/>
    </sheetView>
  </sheetViews>
  <sheetFormatPr defaultColWidth="9.140625" defaultRowHeight="12.75"/>
  <cols>
    <col min="1" max="1" width="10.140625" style="0" customWidth="1"/>
    <col min="2" max="2" width="23.28125" style="0" customWidth="1"/>
    <col min="3" max="3" width="17.00390625" style="0" bestFit="1" customWidth="1"/>
    <col min="4" max="4" width="14.140625" style="0" customWidth="1"/>
    <col min="5" max="5" width="11.8515625" style="0" customWidth="1"/>
    <col min="6" max="6" width="53.8515625" style="268" customWidth="1"/>
    <col min="7" max="7" width="10.00390625" style="0" bestFit="1" customWidth="1"/>
    <col min="8" max="8" width="11.421875" style="0" bestFit="1" customWidth="1"/>
    <col min="9" max="9" width="10.7109375" style="0" bestFit="1" customWidth="1"/>
    <col min="10" max="10" width="29.28125" style="0" customWidth="1"/>
    <col min="11" max="11" width="11.140625" style="0" customWidth="1"/>
    <col min="12" max="12" width="12.8515625" style="0" customWidth="1"/>
    <col min="13" max="13" width="12.00390625" style="0" customWidth="1"/>
  </cols>
  <sheetData>
    <row r="1" spans="1:15" ht="15">
      <c r="A1" s="62"/>
      <c r="B1" s="62"/>
      <c r="C1" s="62"/>
      <c r="D1" s="62"/>
      <c r="E1" s="62"/>
      <c r="F1" s="267"/>
      <c r="G1" s="62"/>
      <c r="H1" s="62"/>
      <c r="I1" s="62"/>
      <c r="J1" s="62"/>
      <c r="K1" s="62"/>
      <c r="L1" s="1103" t="s">
        <v>565</v>
      </c>
      <c r="M1" s="1103"/>
      <c r="N1" s="73"/>
      <c r="O1" s="62"/>
    </row>
    <row r="2" spans="1:15" ht="15.75">
      <c r="A2" s="1051" t="s">
        <v>0</v>
      </c>
      <c r="B2" s="1051"/>
      <c r="C2" s="1051"/>
      <c r="D2" s="1051"/>
      <c r="E2" s="1051"/>
      <c r="F2" s="1051"/>
      <c r="G2" s="1051"/>
      <c r="H2" s="1051"/>
      <c r="I2" s="1051"/>
      <c r="J2" s="1051"/>
      <c r="K2" s="1051"/>
      <c r="L2" s="1051"/>
      <c r="M2" s="1051"/>
      <c r="N2" s="62"/>
      <c r="O2" s="62"/>
    </row>
    <row r="3" spans="1:15" ht="20.25">
      <c r="A3" s="1050" t="s">
        <v>656</v>
      </c>
      <c r="B3" s="1050"/>
      <c r="C3" s="1050"/>
      <c r="D3" s="1050"/>
      <c r="E3" s="1050"/>
      <c r="F3" s="1050"/>
      <c r="G3" s="1050"/>
      <c r="H3" s="1050"/>
      <c r="I3" s="1050"/>
      <c r="J3" s="1050"/>
      <c r="K3" s="1050"/>
      <c r="L3" s="1050"/>
      <c r="M3" s="1050"/>
      <c r="N3" s="62"/>
      <c r="O3" s="62"/>
    </row>
    <row r="4" spans="1:15" ht="12.75">
      <c r="A4" s="62"/>
      <c r="B4" s="62"/>
      <c r="C4" s="62"/>
      <c r="D4" s="62"/>
      <c r="E4" s="62"/>
      <c r="F4" s="267"/>
      <c r="G4" s="62"/>
      <c r="H4" s="62"/>
      <c r="I4" s="62"/>
      <c r="J4" s="62"/>
      <c r="K4" s="62"/>
      <c r="L4" s="62"/>
      <c r="M4" s="62"/>
      <c r="N4" s="62"/>
      <c r="O4" s="62"/>
    </row>
    <row r="5" spans="1:15" ht="15.75">
      <c r="A5" s="1053" t="s">
        <v>564</v>
      </c>
      <c r="B5" s="1053"/>
      <c r="C5" s="1053"/>
      <c r="D5" s="1053"/>
      <c r="E5" s="1053"/>
      <c r="F5" s="1053"/>
      <c r="G5" s="1053"/>
      <c r="H5" s="1053"/>
      <c r="I5" s="1053"/>
      <c r="J5" s="1053"/>
      <c r="K5" s="1053"/>
      <c r="L5" s="1053"/>
      <c r="M5" s="1053"/>
      <c r="N5" s="62"/>
      <c r="O5" s="62"/>
    </row>
    <row r="6" spans="1:15" ht="12.75">
      <c r="A6" s="62"/>
      <c r="B6" s="62"/>
      <c r="C6" s="62"/>
      <c r="D6" s="62"/>
      <c r="E6" s="62"/>
      <c r="F6" s="267"/>
      <c r="G6" s="62"/>
      <c r="H6" s="62"/>
      <c r="I6" s="62"/>
      <c r="J6" s="62"/>
      <c r="K6" s="62"/>
      <c r="L6" s="62"/>
      <c r="M6" s="62"/>
      <c r="N6" s="62"/>
      <c r="O6" s="62"/>
    </row>
    <row r="7" spans="1:15" ht="12.75">
      <c r="A7" s="963" t="s">
        <v>165</v>
      </c>
      <c r="B7" s="963"/>
      <c r="C7" s="20"/>
      <c r="D7" s="20"/>
      <c r="E7" s="20"/>
      <c r="F7" s="267"/>
      <c r="G7" s="62"/>
      <c r="H7" s="62"/>
      <c r="I7" s="62"/>
      <c r="J7" s="62"/>
      <c r="K7" s="62"/>
      <c r="L7" s="62"/>
      <c r="M7" s="62"/>
      <c r="N7" s="62"/>
      <c r="O7" s="62"/>
    </row>
    <row r="8" spans="1:15" ht="18">
      <c r="A8" s="65"/>
      <c r="B8" s="65"/>
      <c r="C8" s="65"/>
      <c r="D8" s="65"/>
      <c r="E8" s="65"/>
      <c r="F8" s="267"/>
      <c r="G8" s="62"/>
      <c r="H8" s="62"/>
      <c r="I8" s="62"/>
      <c r="J8" s="62"/>
      <c r="K8" s="62"/>
      <c r="L8" s="62"/>
      <c r="M8" s="62"/>
      <c r="N8" s="62"/>
      <c r="O8" s="62"/>
    </row>
    <row r="9" spans="1:23" ht="15.75">
      <c r="A9" s="1250" t="s">
        <v>2</v>
      </c>
      <c r="B9" s="1250" t="s">
        <v>3</v>
      </c>
      <c r="C9" s="1250" t="s">
        <v>122</v>
      </c>
      <c r="D9" s="1250"/>
      <c r="E9" s="1250"/>
      <c r="F9" s="1250" t="s">
        <v>123</v>
      </c>
      <c r="G9" s="1250"/>
      <c r="H9" s="1250"/>
      <c r="I9" s="1250"/>
      <c r="J9" s="1250" t="s">
        <v>201</v>
      </c>
      <c r="K9" s="1250"/>
      <c r="L9" s="1250"/>
      <c r="M9" s="1250"/>
      <c r="V9" s="7"/>
      <c r="W9" s="10"/>
    </row>
    <row r="10" spans="1:13" ht="63">
      <c r="A10" s="1250"/>
      <c r="B10" s="1250"/>
      <c r="C10" s="274" t="s">
        <v>401</v>
      </c>
      <c r="D10" s="274" t="s">
        <v>398</v>
      </c>
      <c r="E10" s="274" t="s">
        <v>204</v>
      </c>
      <c r="F10" s="274" t="s">
        <v>396</v>
      </c>
      <c r="G10" s="274" t="s">
        <v>397</v>
      </c>
      <c r="H10" s="274" t="s">
        <v>398</v>
      </c>
      <c r="I10" s="274" t="s">
        <v>204</v>
      </c>
      <c r="J10" s="274" t="s">
        <v>400</v>
      </c>
      <c r="K10" s="274" t="s">
        <v>397</v>
      </c>
      <c r="L10" s="274" t="s">
        <v>398</v>
      </c>
      <c r="M10" s="274" t="s">
        <v>204</v>
      </c>
    </row>
    <row r="11" spans="1:13" s="12" customFormat="1" ht="15.75">
      <c r="A11" s="264">
        <v>1</v>
      </c>
      <c r="B11" s="264">
        <v>2</v>
      </c>
      <c r="C11" s="264">
        <v>3</v>
      </c>
      <c r="D11" s="264">
        <v>4</v>
      </c>
      <c r="E11" s="264">
        <v>5</v>
      </c>
      <c r="F11" s="264">
        <v>6</v>
      </c>
      <c r="G11" s="264">
        <v>7</v>
      </c>
      <c r="H11" s="264">
        <v>8</v>
      </c>
      <c r="I11" s="264">
        <v>9</v>
      </c>
      <c r="J11" s="264">
        <v>10</v>
      </c>
      <c r="K11" s="264">
        <v>11</v>
      </c>
      <c r="L11" s="264">
        <v>12</v>
      </c>
      <c r="M11" s="264">
        <v>13</v>
      </c>
    </row>
    <row r="12" spans="1:13" ht="31.5">
      <c r="A12" s="1248">
        <v>1</v>
      </c>
      <c r="B12" s="1249" t="s">
        <v>1022</v>
      </c>
      <c r="C12" s="275"/>
      <c r="D12" s="275"/>
      <c r="E12" s="275"/>
      <c r="F12" s="262" t="s">
        <v>992</v>
      </c>
      <c r="G12" s="263">
        <v>1</v>
      </c>
      <c r="H12" s="263">
        <v>18</v>
      </c>
      <c r="I12" s="263">
        <v>1921</v>
      </c>
      <c r="J12" s="263"/>
      <c r="K12" s="275"/>
      <c r="L12" s="275"/>
      <c r="M12" s="275"/>
    </row>
    <row r="13" spans="1:13" ht="31.5">
      <c r="A13" s="1248"/>
      <c r="B13" s="1249"/>
      <c r="C13" s="275"/>
      <c r="D13" s="275"/>
      <c r="E13" s="275"/>
      <c r="F13" s="262" t="s">
        <v>969</v>
      </c>
      <c r="G13" s="263">
        <v>1</v>
      </c>
      <c r="H13" s="263">
        <v>32</v>
      </c>
      <c r="I13" s="263">
        <v>6049</v>
      </c>
      <c r="J13" s="263"/>
      <c r="K13" s="275"/>
      <c r="L13" s="275"/>
      <c r="M13" s="275"/>
    </row>
    <row r="14" spans="1:13" ht="31.5">
      <c r="A14" s="1248"/>
      <c r="B14" s="1249"/>
      <c r="C14" s="275"/>
      <c r="D14" s="275"/>
      <c r="E14" s="275"/>
      <c r="F14" s="262" t="s">
        <v>970</v>
      </c>
      <c r="G14" s="263">
        <v>1</v>
      </c>
      <c r="H14" s="263">
        <v>10</v>
      </c>
      <c r="I14" s="263">
        <v>4049</v>
      </c>
      <c r="J14" s="263"/>
      <c r="K14" s="275"/>
      <c r="L14" s="275"/>
      <c r="M14" s="275"/>
    </row>
    <row r="15" spans="1:13" ht="31.5">
      <c r="A15" s="1248"/>
      <c r="B15" s="1249"/>
      <c r="C15" s="275"/>
      <c r="D15" s="275"/>
      <c r="E15" s="275"/>
      <c r="F15" s="262" t="s">
        <v>971</v>
      </c>
      <c r="G15" s="263">
        <v>1</v>
      </c>
      <c r="H15" s="263">
        <v>4</v>
      </c>
      <c r="I15" s="263">
        <v>1225</v>
      </c>
      <c r="J15" s="263"/>
      <c r="K15" s="275"/>
      <c r="L15" s="275"/>
      <c r="M15" s="275"/>
    </row>
    <row r="16" spans="1:13" ht="31.5">
      <c r="A16" s="1248"/>
      <c r="B16" s="1249"/>
      <c r="C16" s="275"/>
      <c r="D16" s="275"/>
      <c r="E16" s="275"/>
      <c r="F16" s="262" t="s">
        <v>972</v>
      </c>
      <c r="G16" s="263">
        <v>1</v>
      </c>
      <c r="H16" s="263">
        <v>5</v>
      </c>
      <c r="I16" s="263">
        <v>1240</v>
      </c>
      <c r="J16" s="263"/>
      <c r="K16" s="275"/>
      <c r="L16" s="275"/>
      <c r="M16" s="275"/>
    </row>
    <row r="17" spans="1:13" ht="15.75">
      <c r="A17" s="276">
        <v>2</v>
      </c>
      <c r="B17" s="277" t="s">
        <v>1023</v>
      </c>
      <c r="C17" s="278" t="s">
        <v>927</v>
      </c>
      <c r="D17" s="279"/>
      <c r="E17" s="279"/>
      <c r="F17" s="280"/>
      <c r="G17" s="297">
        <f>SUM(G12:G16)</f>
        <v>5</v>
      </c>
      <c r="H17" s="297">
        <f aca="true" t="shared" si="0" ref="H17:M17">SUM(H12:H16)</f>
        <v>69</v>
      </c>
      <c r="I17" s="297">
        <f t="shared" si="0"/>
        <v>14484</v>
      </c>
      <c r="J17" s="297">
        <f t="shared" si="0"/>
        <v>0</v>
      </c>
      <c r="K17" s="270">
        <f t="shared" si="0"/>
        <v>0</v>
      </c>
      <c r="L17" s="270">
        <f t="shared" si="0"/>
        <v>0</v>
      </c>
      <c r="M17" s="270">
        <f t="shared" si="0"/>
        <v>0</v>
      </c>
    </row>
    <row r="18" spans="1:13" ht="15.75">
      <c r="A18" s="1248">
        <v>3</v>
      </c>
      <c r="B18" s="1249" t="s">
        <v>1024</v>
      </c>
      <c r="C18" s="275">
        <v>11</v>
      </c>
      <c r="D18" s="275">
        <v>31</v>
      </c>
      <c r="E18" s="275">
        <v>1666</v>
      </c>
      <c r="F18" s="262" t="s">
        <v>960</v>
      </c>
      <c r="G18" s="263">
        <v>1</v>
      </c>
      <c r="H18" s="263">
        <v>182</v>
      </c>
      <c r="I18" s="263">
        <v>25461</v>
      </c>
      <c r="J18" s="263">
        <v>0</v>
      </c>
      <c r="K18" s="275">
        <v>0</v>
      </c>
      <c r="L18" s="275">
        <v>0</v>
      </c>
      <c r="M18" s="275">
        <v>0</v>
      </c>
    </row>
    <row r="19" spans="1:13" ht="31.5">
      <c r="A19" s="1248"/>
      <c r="B19" s="1249"/>
      <c r="C19" s="275">
        <v>0</v>
      </c>
      <c r="D19" s="275">
        <v>0</v>
      </c>
      <c r="E19" s="275">
        <v>0</v>
      </c>
      <c r="F19" s="262" t="s">
        <v>961</v>
      </c>
      <c r="G19" s="263">
        <v>1</v>
      </c>
      <c r="H19" s="263">
        <v>49</v>
      </c>
      <c r="I19" s="263">
        <v>5759</v>
      </c>
      <c r="J19" s="263">
        <v>0</v>
      </c>
      <c r="K19" s="275">
        <v>0</v>
      </c>
      <c r="L19" s="275">
        <v>0</v>
      </c>
      <c r="M19" s="275">
        <v>0</v>
      </c>
    </row>
    <row r="20" spans="1:13" ht="15.75">
      <c r="A20" s="1248"/>
      <c r="B20" s="1249"/>
      <c r="C20" s="275">
        <v>0</v>
      </c>
      <c r="D20" s="275">
        <v>0</v>
      </c>
      <c r="E20" s="275">
        <v>0</v>
      </c>
      <c r="F20" s="262" t="s">
        <v>962</v>
      </c>
      <c r="G20" s="263">
        <v>1</v>
      </c>
      <c r="H20" s="263">
        <v>78</v>
      </c>
      <c r="I20" s="263">
        <v>6423</v>
      </c>
      <c r="J20" s="263">
        <v>0</v>
      </c>
      <c r="K20" s="275">
        <v>0</v>
      </c>
      <c r="L20" s="275">
        <v>0</v>
      </c>
      <c r="M20" s="275">
        <v>0</v>
      </c>
    </row>
    <row r="21" spans="1:13" ht="31.5">
      <c r="A21" s="1248"/>
      <c r="B21" s="1249"/>
      <c r="C21" s="275">
        <v>8</v>
      </c>
      <c r="D21" s="275">
        <v>22</v>
      </c>
      <c r="E21" s="275">
        <v>3903</v>
      </c>
      <c r="F21" s="262" t="s">
        <v>963</v>
      </c>
      <c r="G21" s="263">
        <v>1</v>
      </c>
      <c r="H21" s="263">
        <v>74</v>
      </c>
      <c r="I21" s="263">
        <v>4820</v>
      </c>
      <c r="J21" s="263">
        <v>0</v>
      </c>
      <c r="K21" s="275">
        <v>0</v>
      </c>
      <c r="L21" s="275">
        <v>0</v>
      </c>
      <c r="M21" s="275">
        <v>0</v>
      </c>
    </row>
    <row r="22" spans="1:13" ht="31.5">
      <c r="A22" s="1248"/>
      <c r="B22" s="1249"/>
      <c r="C22" s="275">
        <v>0</v>
      </c>
      <c r="D22" s="275">
        <v>0</v>
      </c>
      <c r="E22" s="275">
        <v>0</v>
      </c>
      <c r="F22" s="262" t="s">
        <v>965</v>
      </c>
      <c r="G22" s="263">
        <v>1</v>
      </c>
      <c r="H22" s="263">
        <v>11</v>
      </c>
      <c r="I22" s="263">
        <v>1204</v>
      </c>
      <c r="J22" s="263">
        <v>0</v>
      </c>
      <c r="K22" s="275">
        <v>0</v>
      </c>
      <c r="L22" s="275">
        <v>0</v>
      </c>
      <c r="M22" s="275">
        <v>0</v>
      </c>
    </row>
    <row r="23" spans="1:13" ht="31.5">
      <c r="A23" s="1248"/>
      <c r="B23" s="1249"/>
      <c r="C23" s="275">
        <v>0</v>
      </c>
      <c r="D23" s="275">
        <v>0</v>
      </c>
      <c r="E23" s="275">
        <v>0</v>
      </c>
      <c r="F23" s="262" t="s">
        <v>964</v>
      </c>
      <c r="G23" s="263">
        <v>1</v>
      </c>
      <c r="H23" s="263">
        <v>22</v>
      </c>
      <c r="I23" s="263">
        <v>1884</v>
      </c>
      <c r="J23" s="263">
        <v>0</v>
      </c>
      <c r="K23" s="275">
        <v>0</v>
      </c>
      <c r="L23" s="275">
        <v>0</v>
      </c>
      <c r="M23" s="275">
        <v>0</v>
      </c>
    </row>
    <row r="24" spans="1:13" ht="31.5">
      <c r="A24" s="1248"/>
      <c r="B24" s="1249"/>
      <c r="C24" s="275">
        <v>0</v>
      </c>
      <c r="D24" s="275">
        <v>0</v>
      </c>
      <c r="E24" s="275">
        <v>0</v>
      </c>
      <c r="F24" s="262" t="s">
        <v>965</v>
      </c>
      <c r="G24" s="263">
        <v>0</v>
      </c>
      <c r="H24" s="263">
        <v>59</v>
      </c>
      <c r="I24" s="263">
        <v>9925</v>
      </c>
      <c r="J24" s="263">
        <v>0</v>
      </c>
      <c r="K24" s="275">
        <v>0</v>
      </c>
      <c r="L24" s="275">
        <v>0</v>
      </c>
      <c r="M24" s="275">
        <v>0</v>
      </c>
    </row>
    <row r="25" spans="1:13" ht="31.5">
      <c r="A25" s="1248"/>
      <c r="B25" s="1249"/>
      <c r="C25" s="275">
        <v>7</v>
      </c>
      <c r="D25" s="275">
        <v>7</v>
      </c>
      <c r="E25" s="275">
        <v>394</v>
      </c>
      <c r="F25" s="262" t="s">
        <v>963</v>
      </c>
      <c r="G25" s="263">
        <v>0</v>
      </c>
      <c r="H25" s="263">
        <v>54</v>
      </c>
      <c r="I25" s="263">
        <v>4804</v>
      </c>
      <c r="J25" s="263">
        <v>0</v>
      </c>
      <c r="K25" s="275">
        <v>0</v>
      </c>
      <c r="L25" s="275">
        <v>0</v>
      </c>
      <c r="M25" s="275">
        <v>0</v>
      </c>
    </row>
    <row r="26" spans="1:13" ht="15.75">
      <c r="A26" s="263"/>
      <c r="B26" s="281"/>
      <c r="C26" s="298">
        <f>SUM(C18:C25)</f>
        <v>26</v>
      </c>
      <c r="D26" s="298">
        <f>SUM(D18:D25)</f>
        <v>60</v>
      </c>
      <c r="E26" s="298">
        <f>SUM(E18:E25)</f>
        <v>5963</v>
      </c>
      <c r="F26" s="262"/>
      <c r="G26" s="273">
        <f>SUM(G18:G25)</f>
        <v>6</v>
      </c>
      <c r="H26" s="273">
        <f aca="true" t="shared" si="1" ref="H26:M26">SUM(H18:H25)</f>
        <v>529</v>
      </c>
      <c r="I26" s="273">
        <f t="shared" si="1"/>
        <v>60280</v>
      </c>
      <c r="J26" s="273">
        <f t="shared" si="1"/>
        <v>0</v>
      </c>
      <c r="K26" s="271">
        <f t="shared" si="1"/>
        <v>0</v>
      </c>
      <c r="L26" s="271">
        <f t="shared" si="1"/>
        <v>0</v>
      </c>
      <c r="M26" s="271">
        <f t="shared" si="1"/>
        <v>0</v>
      </c>
    </row>
    <row r="27" spans="1:13" ht="15.75">
      <c r="A27" s="276">
        <v>4</v>
      </c>
      <c r="B27" s="277" t="s">
        <v>1025</v>
      </c>
      <c r="C27" s="275">
        <v>0</v>
      </c>
      <c r="D27" s="275">
        <v>0</v>
      </c>
      <c r="E27" s="275">
        <v>0</v>
      </c>
      <c r="F27" s="262" t="s">
        <v>973</v>
      </c>
      <c r="G27" s="263">
        <v>1</v>
      </c>
      <c r="H27" s="263">
        <v>538</v>
      </c>
      <c r="I27" s="263">
        <v>85290</v>
      </c>
      <c r="J27" s="263">
        <v>0</v>
      </c>
      <c r="K27" s="275">
        <v>0</v>
      </c>
      <c r="L27" s="275">
        <v>0</v>
      </c>
      <c r="M27" s="275">
        <v>0</v>
      </c>
    </row>
    <row r="28" spans="1:13" ht="15.75">
      <c r="A28" s="282"/>
      <c r="B28" s="283"/>
      <c r="C28" s="275"/>
      <c r="D28" s="275"/>
      <c r="E28" s="275"/>
      <c r="F28" s="262"/>
      <c r="G28" s="273">
        <f>SUM(G27)</f>
        <v>1</v>
      </c>
      <c r="H28" s="273">
        <f aca="true" t="shared" si="2" ref="H28:M28">SUM(H27)</f>
        <v>538</v>
      </c>
      <c r="I28" s="273">
        <f t="shared" si="2"/>
        <v>85290</v>
      </c>
      <c r="J28" s="273">
        <f t="shared" si="2"/>
        <v>0</v>
      </c>
      <c r="K28" s="271">
        <f t="shared" si="2"/>
        <v>0</v>
      </c>
      <c r="L28" s="271">
        <f t="shared" si="2"/>
        <v>0</v>
      </c>
      <c r="M28" s="271">
        <f t="shared" si="2"/>
        <v>0</v>
      </c>
    </row>
    <row r="29" spans="1:13" ht="15.75">
      <c r="A29" s="1251">
        <v>5</v>
      </c>
      <c r="B29" s="1254" t="s">
        <v>1026</v>
      </c>
      <c r="C29" s="275">
        <v>0</v>
      </c>
      <c r="D29" s="275">
        <v>0</v>
      </c>
      <c r="E29" s="275">
        <v>0</v>
      </c>
      <c r="F29" s="262" t="s">
        <v>989</v>
      </c>
      <c r="G29" s="263">
        <v>1</v>
      </c>
      <c r="H29" s="263">
        <v>327</v>
      </c>
      <c r="I29" s="263">
        <v>67510</v>
      </c>
      <c r="J29" s="263"/>
      <c r="K29" s="275"/>
      <c r="L29" s="275"/>
      <c r="M29" s="275"/>
    </row>
    <row r="30" spans="1:13" ht="47.25">
      <c r="A30" s="1252"/>
      <c r="B30" s="1255"/>
      <c r="C30" s="275">
        <v>0</v>
      </c>
      <c r="D30" s="275">
        <v>0</v>
      </c>
      <c r="E30" s="275">
        <v>0</v>
      </c>
      <c r="F30" s="262" t="s">
        <v>955</v>
      </c>
      <c r="G30" s="263">
        <v>1</v>
      </c>
      <c r="H30" s="263">
        <v>182</v>
      </c>
      <c r="I30" s="263">
        <v>13372</v>
      </c>
      <c r="J30" s="263"/>
      <c r="K30" s="275"/>
      <c r="L30" s="275"/>
      <c r="M30" s="275"/>
    </row>
    <row r="31" spans="1:13" ht="15.75">
      <c r="A31" s="1252"/>
      <c r="B31" s="1255"/>
      <c r="C31" s="275">
        <v>0</v>
      </c>
      <c r="D31" s="275">
        <v>0</v>
      </c>
      <c r="E31" s="275">
        <v>0</v>
      </c>
      <c r="F31" s="262" t="s">
        <v>993</v>
      </c>
      <c r="G31" s="263">
        <v>1</v>
      </c>
      <c r="H31" s="263">
        <v>87</v>
      </c>
      <c r="I31" s="263">
        <v>9233</v>
      </c>
      <c r="J31" s="263"/>
      <c r="K31" s="275"/>
      <c r="L31" s="275"/>
      <c r="M31" s="275"/>
    </row>
    <row r="32" spans="1:13" ht="15.75">
      <c r="A32" s="1252"/>
      <c r="B32" s="1255"/>
      <c r="C32" s="275">
        <v>0</v>
      </c>
      <c r="D32" s="275">
        <v>0</v>
      </c>
      <c r="E32" s="275">
        <v>0</v>
      </c>
      <c r="F32" s="262" t="s">
        <v>988</v>
      </c>
      <c r="G32" s="263">
        <v>1</v>
      </c>
      <c r="H32" s="263">
        <v>81</v>
      </c>
      <c r="I32" s="263">
        <v>5905</v>
      </c>
      <c r="J32" s="263"/>
      <c r="K32" s="275"/>
      <c r="L32" s="275"/>
      <c r="M32" s="275"/>
    </row>
    <row r="33" spans="1:13" ht="15.75">
      <c r="A33" s="1252"/>
      <c r="B33" s="1255"/>
      <c r="C33" s="275"/>
      <c r="D33" s="275"/>
      <c r="E33" s="275"/>
      <c r="F33" s="262" t="s">
        <v>994</v>
      </c>
      <c r="G33" s="263">
        <v>1</v>
      </c>
      <c r="H33" s="263">
        <v>16</v>
      </c>
      <c r="I33" s="263">
        <v>1718</v>
      </c>
      <c r="J33" s="263"/>
      <c r="K33" s="275"/>
      <c r="L33" s="275"/>
      <c r="M33" s="275"/>
    </row>
    <row r="34" spans="1:13" ht="15.75">
      <c r="A34" s="1252"/>
      <c r="B34" s="1255"/>
      <c r="C34" s="275"/>
      <c r="D34" s="275"/>
      <c r="E34" s="275"/>
      <c r="F34" s="262" t="s">
        <v>995</v>
      </c>
      <c r="G34" s="263">
        <v>1</v>
      </c>
      <c r="H34" s="263">
        <v>33</v>
      </c>
      <c r="I34" s="263">
        <v>6132</v>
      </c>
      <c r="J34" s="263"/>
      <c r="K34" s="275"/>
      <c r="L34" s="275"/>
      <c r="M34" s="275"/>
    </row>
    <row r="35" spans="1:13" ht="15.75">
      <c r="A35" s="1252"/>
      <c r="B35" s="1255"/>
      <c r="C35" s="275"/>
      <c r="D35" s="275"/>
      <c r="E35" s="275"/>
      <c r="F35" s="262" t="s">
        <v>996</v>
      </c>
      <c r="G35" s="263">
        <v>1</v>
      </c>
      <c r="H35" s="263">
        <v>29</v>
      </c>
      <c r="I35" s="263">
        <v>2221</v>
      </c>
      <c r="J35" s="263"/>
      <c r="K35" s="275"/>
      <c r="L35" s="275"/>
      <c r="M35" s="275"/>
    </row>
    <row r="36" spans="1:13" ht="15.75">
      <c r="A36" s="1252"/>
      <c r="B36" s="1255"/>
      <c r="C36" s="275"/>
      <c r="D36" s="275"/>
      <c r="E36" s="275"/>
      <c r="F36" s="262" t="s">
        <v>997</v>
      </c>
      <c r="G36" s="263">
        <v>1</v>
      </c>
      <c r="H36" s="263">
        <v>7</v>
      </c>
      <c r="I36" s="263">
        <v>410</v>
      </c>
      <c r="J36" s="263"/>
      <c r="K36" s="275"/>
      <c r="L36" s="275"/>
      <c r="M36" s="275"/>
    </row>
    <row r="37" spans="1:13" ht="15.75">
      <c r="A37" s="1252"/>
      <c r="B37" s="1255"/>
      <c r="C37" s="275"/>
      <c r="D37" s="275"/>
      <c r="E37" s="275"/>
      <c r="F37" s="262" t="s">
        <v>998</v>
      </c>
      <c r="G37" s="263">
        <v>1</v>
      </c>
      <c r="H37" s="263">
        <v>50</v>
      </c>
      <c r="I37" s="263">
        <v>3510</v>
      </c>
      <c r="J37" s="263"/>
      <c r="K37" s="275"/>
      <c r="L37" s="275"/>
      <c r="M37" s="275"/>
    </row>
    <row r="38" spans="1:13" ht="31.5">
      <c r="A38" s="1252"/>
      <c r="B38" s="1255"/>
      <c r="C38" s="275"/>
      <c r="D38" s="275"/>
      <c r="E38" s="275"/>
      <c r="F38" s="262" t="s">
        <v>999</v>
      </c>
      <c r="G38" s="263">
        <v>1</v>
      </c>
      <c r="H38" s="263">
        <v>9</v>
      </c>
      <c r="I38" s="263">
        <v>1225</v>
      </c>
      <c r="J38" s="263"/>
      <c r="K38" s="275"/>
      <c r="L38" s="275"/>
      <c r="M38" s="275"/>
    </row>
    <row r="39" spans="1:13" ht="15.75">
      <c r="A39" s="1252"/>
      <c r="B39" s="1255"/>
      <c r="C39" s="275"/>
      <c r="D39" s="275"/>
      <c r="E39" s="275"/>
      <c r="F39" s="262" t="s">
        <v>1000</v>
      </c>
      <c r="G39" s="263">
        <v>1</v>
      </c>
      <c r="H39" s="263">
        <v>2</v>
      </c>
      <c r="I39" s="263">
        <v>218</v>
      </c>
      <c r="J39" s="263"/>
      <c r="K39" s="275"/>
      <c r="L39" s="275"/>
      <c r="M39" s="275"/>
    </row>
    <row r="40" spans="1:13" ht="31.5">
      <c r="A40" s="1252"/>
      <c r="B40" s="1255"/>
      <c r="C40" s="275"/>
      <c r="D40" s="275"/>
      <c r="E40" s="275"/>
      <c r="F40" s="262" t="s">
        <v>1001</v>
      </c>
      <c r="G40" s="263">
        <v>1</v>
      </c>
      <c r="H40" s="263">
        <v>5</v>
      </c>
      <c r="I40" s="263">
        <v>850</v>
      </c>
      <c r="J40" s="263"/>
      <c r="K40" s="275"/>
      <c r="L40" s="275"/>
      <c r="M40" s="275"/>
    </row>
    <row r="41" spans="1:13" ht="15.75">
      <c r="A41" s="1253"/>
      <c r="B41" s="1256"/>
      <c r="C41" s="275"/>
      <c r="D41" s="275"/>
      <c r="E41" s="275"/>
      <c r="F41" s="262" t="s">
        <v>1002</v>
      </c>
      <c r="G41" s="263">
        <v>1</v>
      </c>
      <c r="H41" s="263">
        <v>10</v>
      </c>
      <c r="I41" s="263">
        <v>1606</v>
      </c>
      <c r="J41" s="263"/>
      <c r="K41" s="275"/>
      <c r="L41" s="275"/>
      <c r="M41" s="275"/>
    </row>
    <row r="42" spans="1:13" ht="15.75">
      <c r="A42" s="284"/>
      <c r="B42" s="285"/>
      <c r="C42" s="275"/>
      <c r="D42" s="275"/>
      <c r="E42" s="275"/>
      <c r="F42" s="262"/>
      <c r="G42" s="273">
        <f>SUM(G29:G41)</f>
        <v>13</v>
      </c>
      <c r="H42" s="273">
        <f aca="true" t="shared" si="3" ref="H42:M42">SUM(H29:H41)</f>
        <v>838</v>
      </c>
      <c r="I42" s="273">
        <f t="shared" si="3"/>
        <v>113910</v>
      </c>
      <c r="J42" s="273">
        <f t="shared" si="3"/>
        <v>0</v>
      </c>
      <c r="K42" s="271">
        <f t="shared" si="3"/>
        <v>0</v>
      </c>
      <c r="L42" s="271">
        <f t="shared" si="3"/>
        <v>0</v>
      </c>
      <c r="M42" s="271">
        <f t="shared" si="3"/>
        <v>0</v>
      </c>
    </row>
    <row r="43" spans="1:13" ht="15.75">
      <c r="A43" s="1251">
        <v>6</v>
      </c>
      <c r="B43" s="1254" t="s">
        <v>1027</v>
      </c>
      <c r="C43" s="275">
        <v>0</v>
      </c>
      <c r="D43" s="275">
        <v>0</v>
      </c>
      <c r="E43" s="275">
        <v>0</v>
      </c>
      <c r="F43" s="262" t="s">
        <v>989</v>
      </c>
      <c r="G43" s="263">
        <v>0</v>
      </c>
      <c r="H43" s="263">
        <v>762</v>
      </c>
      <c r="I43" s="263">
        <v>73078</v>
      </c>
      <c r="J43" s="263"/>
      <c r="K43" s="275"/>
      <c r="L43" s="275"/>
      <c r="M43" s="275"/>
    </row>
    <row r="44" spans="1:13" ht="47.25">
      <c r="A44" s="1252"/>
      <c r="B44" s="1255"/>
      <c r="C44" s="275">
        <v>0</v>
      </c>
      <c r="D44" s="275">
        <v>0</v>
      </c>
      <c r="E44" s="275">
        <v>0</v>
      </c>
      <c r="F44" s="262" t="s">
        <v>954</v>
      </c>
      <c r="G44" s="263">
        <v>1</v>
      </c>
      <c r="H44" s="263">
        <v>103</v>
      </c>
      <c r="I44" s="263">
        <v>17820</v>
      </c>
      <c r="J44" s="263"/>
      <c r="K44" s="275"/>
      <c r="L44" s="275"/>
      <c r="M44" s="275"/>
    </row>
    <row r="45" spans="1:13" ht="47.25">
      <c r="A45" s="1252"/>
      <c r="B45" s="1255"/>
      <c r="C45" s="275">
        <v>0</v>
      </c>
      <c r="D45" s="275">
        <v>0</v>
      </c>
      <c r="E45" s="275">
        <v>0</v>
      </c>
      <c r="F45" s="262" t="s">
        <v>955</v>
      </c>
      <c r="G45" s="263">
        <v>1</v>
      </c>
      <c r="H45" s="263">
        <v>235</v>
      </c>
      <c r="I45" s="263">
        <v>22316</v>
      </c>
      <c r="J45" s="263"/>
      <c r="K45" s="275"/>
      <c r="L45" s="275"/>
      <c r="M45" s="275"/>
    </row>
    <row r="46" spans="1:13" ht="31.5">
      <c r="A46" s="1252"/>
      <c r="B46" s="1255"/>
      <c r="C46" s="275">
        <v>0</v>
      </c>
      <c r="D46" s="275">
        <v>0</v>
      </c>
      <c r="E46" s="275">
        <v>0</v>
      </c>
      <c r="F46" s="262" t="s">
        <v>956</v>
      </c>
      <c r="G46" s="263">
        <v>0</v>
      </c>
      <c r="H46" s="263">
        <v>23</v>
      </c>
      <c r="I46" s="263">
        <v>3215</v>
      </c>
      <c r="J46" s="263"/>
      <c r="K46" s="275"/>
      <c r="L46" s="275"/>
      <c r="M46" s="275"/>
    </row>
    <row r="47" spans="1:13" ht="15.75">
      <c r="A47" s="1253"/>
      <c r="B47" s="1256"/>
      <c r="C47" s="275"/>
      <c r="D47" s="275"/>
      <c r="E47" s="275"/>
      <c r="F47" s="262" t="s">
        <v>990</v>
      </c>
      <c r="G47" s="263">
        <v>1</v>
      </c>
      <c r="H47" s="263">
        <v>49</v>
      </c>
      <c r="I47" s="263">
        <v>6600</v>
      </c>
      <c r="J47" s="263"/>
      <c r="K47" s="275"/>
      <c r="L47" s="275"/>
      <c r="M47" s="275"/>
    </row>
    <row r="48" spans="1:13" ht="15.75">
      <c r="A48" s="286"/>
      <c r="B48" s="287"/>
      <c r="C48" s="288"/>
      <c r="D48" s="289"/>
      <c r="E48" s="289"/>
      <c r="F48" s="290"/>
      <c r="G48" s="297">
        <f>SUM(G43:G47)</f>
        <v>3</v>
      </c>
      <c r="H48" s="297">
        <f aca="true" t="shared" si="4" ref="H48:M48">SUM(H43:H47)</f>
        <v>1172</v>
      </c>
      <c r="I48" s="297">
        <f t="shared" si="4"/>
        <v>123029</v>
      </c>
      <c r="J48" s="297">
        <f t="shared" si="4"/>
        <v>0</v>
      </c>
      <c r="K48" s="272">
        <f t="shared" si="4"/>
        <v>0</v>
      </c>
      <c r="L48" s="272">
        <f t="shared" si="4"/>
        <v>0</v>
      </c>
      <c r="M48" s="272">
        <f t="shared" si="4"/>
        <v>0</v>
      </c>
    </row>
    <row r="49" spans="1:13" ht="15.75">
      <c r="A49" s="276">
        <v>7</v>
      </c>
      <c r="B49" s="277" t="s">
        <v>1028</v>
      </c>
      <c r="C49" s="278" t="s">
        <v>927</v>
      </c>
      <c r="D49" s="279"/>
      <c r="E49" s="279"/>
      <c r="F49" s="280"/>
      <c r="G49" s="280"/>
      <c r="H49" s="280"/>
      <c r="I49" s="280"/>
      <c r="J49" s="280"/>
      <c r="K49" s="279"/>
      <c r="L49" s="279"/>
      <c r="M49" s="291"/>
    </row>
    <row r="50" spans="1:13" ht="15.75">
      <c r="A50" s="276">
        <v>8</v>
      </c>
      <c r="B50" s="277" t="s">
        <v>1029</v>
      </c>
      <c r="C50" s="275">
        <v>0</v>
      </c>
      <c r="D50" s="275">
        <v>0</v>
      </c>
      <c r="E50" s="275">
        <v>0</v>
      </c>
      <c r="F50" s="262" t="s">
        <v>1003</v>
      </c>
      <c r="G50" s="263">
        <v>1</v>
      </c>
      <c r="H50" s="263">
        <v>74</v>
      </c>
      <c r="I50" s="263">
        <v>6053</v>
      </c>
      <c r="J50" s="263">
        <v>0</v>
      </c>
      <c r="K50" s="275">
        <v>0</v>
      </c>
      <c r="L50" s="275">
        <v>0</v>
      </c>
      <c r="M50" s="275">
        <v>0</v>
      </c>
    </row>
    <row r="51" spans="1:13" ht="15.75">
      <c r="A51" s="276"/>
      <c r="B51" s="277"/>
      <c r="C51" s="275"/>
      <c r="D51" s="275"/>
      <c r="E51" s="275"/>
      <c r="F51" s="262"/>
      <c r="G51" s="273">
        <f>SUM(G50)</f>
        <v>1</v>
      </c>
      <c r="H51" s="273">
        <f aca="true" t="shared" si="5" ref="H51:M51">SUM(H50)</f>
        <v>74</v>
      </c>
      <c r="I51" s="273">
        <f t="shared" si="5"/>
        <v>6053</v>
      </c>
      <c r="J51" s="273">
        <f t="shared" si="5"/>
        <v>0</v>
      </c>
      <c r="K51" s="271">
        <f t="shared" si="5"/>
        <v>0</v>
      </c>
      <c r="L51" s="271">
        <f t="shared" si="5"/>
        <v>0</v>
      </c>
      <c r="M51" s="271">
        <f t="shared" si="5"/>
        <v>0</v>
      </c>
    </row>
    <row r="52" spans="1:13" ht="15.75">
      <c r="A52" s="276">
        <v>9</v>
      </c>
      <c r="B52" s="277" t="s">
        <v>1030</v>
      </c>
      <c r="C52" s="275">
        <v>0</v>
      </c>
      <c r="D52" s="275">
        <v>0</v>
      </c>
      <c r="E52" s="275">
        <v>0</v>
      </c>
      <c r="F52" s="262" t="s">
        <v>958</v>
      </c>
      <c r="G52" s="263">
        <v>1</v>
      </c>
      <c r="H52" s="263">
        <v>15</v>
      </c>
      <c r="I52" s="263">
        <v>807</v>
      </c>
      <c r="J52" s="263">
        <v>0</v>
      </c>
      <c r="K52" s="275">
        <v>0</v>
      </c>
      <c r="L52" s="275">
        <v>0</v>
      </c>
      <c r="M52" s="275">
        <v>0</v>
      </c>
    </row>
    <row r="53" spans="1:13" ht="15.75">
      <c r="A53" s="276"/>
      <c r="B53" s="277"/>
      <c r="C53" s="275"/>
      <c r="D53" s="275"/>
      <c r="E53" s="275"/>
      <c r="F53" s="292" t="s">
        <v>959</v>
      </c>
      <c r="G53" s="263">
        <v>1</v>
      </c>
      <c r="H53" s="263">
        <v>22</v>
      </c>
      <c r="I53" s="263">
        <v>1085</v>
      </c>
      <c r="J53" s="263"/>
      <c r="K53" s="275"/>
      <c r="L53" s="275"/>
      <c r="M53" s="275"/>
    </row>
    <row r="54" spans="1:13" ht="15.75">
      <c r="A54" s="276"/>
      <c r="B54" s="277"/>
      <c r="C54" s="275"/>
      <c r="D54" s="275"/>
      <c r="E54" s="275"/>
      <c r="F54" s="292"/>
      <c r="G54" s="273">
        <f>SUM(G52:G53)</f>
        <v>2</v>
      </c>
      <c r="H54" s="273">
        <f aca="true" t="shared" si="6" ref="H54:M54">SUM(H52:H53)</f>
        <v>37</v>
      </c>
      <c r="I54" s="273">
        <f t="shared" si="6"/>
        <v>1892</v>
      </c>
      <c r="J54" s="273">
        <f t="shared" si="6"/>
        <v>0</v>
      </c>
      <c r="K54" s="271">
        <f t="shared" si="6"/>
        <v>0</v>
      </c>
      <c r="L54" s="271">
        <f t="shared" si="6"/>
        <v>0</v>
      </c>
      <c r="M54" s="271">
        <f t="shared" si="6"/>
        <v>0</v>
      </c>
    </row>
    <row r="55" spans="1:13" ht="15.75">
      <c r="A55" s="276">
        <v>10</v>
      </c>
      <c r="B55" s="277" t="s">
        <v>1031</v>
      </c>
      <c r="C55" s="293">
        <v>0</v>
      </c>
      <c r="D55" s="293">
        <v>0</v>
      </c>
      <c r="E55" s="293">
        <v>0</v>
      </c>
      <c r="F55" s="262">
        <v>0</v>
      </c>
      <c r="G55" s="263">
        <v>0</v>
      </c>
      <c r="H55" s="263">
        <v>0</v>
      </c>
      <c r="I55" s="263">
        <v>0</v>
      </c>
      <c r="J55" s="263">
        <v>0</v>
      </c>
      <c r="K55" s="293">
        <v>0</v>
      </c>
      <c r="L55" s="293">
        <v>0</v>
      </c>
      <c r="M55" s="293">
        <v>0</v>
      </c>
    </row>
    <row r="56" spans="1:13" ht="31.5">
      <c r="A56" s="1248">
        <v>11</v>
      </c>
      <c r="B56" s="1249" t="s">
        <v>1032</v>
      </c>
      <c r="C56" s="275">
        <v>0</v>
      </c>
      <c r="D56" s="275">
        <v>0</v>
      </c>
      <c r="E56" s="275">
        <v>0</v>
      </c>
      <c r="F56" s="262" t="s">
        <v>966</v>
      </c>
      <c r="G56" s="263">
        <v>1</v>
      </c>
      <c r="H56" s="263">
        <v>95</v>
      </c>
      <c r="I56" s="263">
        <v>15189</v>
      </c>
      <c r="J56" s="263">
        <v>0</v>
      </c>
      <c r="K56" s="275">
        <v>0</v>
      </c>
      <c r="L56" s="275">
        <v>0</v>
      </c>
      <c r="M56" s="275">
        <v>0</v>
      </c>
    </row>
    <row r="57" spans="1:13" ht="31.5">
      <c r="A57" s="1248"/>
      <c r="B57" s="1249"/>
      <c r="C57" s="275">
        <v>0</v>
      </c>
      <c r="D57" s="275">
        <v>0</v>
      </c>
      <c r="E57" s="275">
        <v>0</v>
      </c>
      <c r="F57" s="262" t="s">
        <v>966</v>
      </c>
      <c r="G57" s="263">
        <v>0</v>
      </c>
      <c r="H57" s="263">
        <v>199</v>
      </c>
      <c r="I57" s="263">
        <v>25487</v>
      </c>
      <c r="J57" s="263">
        <v>0</v>
      </c>
      <c r="K57" s="275">
        <v>0</v>
      </c>
      <c r="L57" s="275">
        <v>0</v>
      </c>
      <c r="M57" s="275">
        <v>0</v>
      </c>
    </row>
    <row r="58" spans="1:13" ht="31.5">
      <c r="A58" s="1248"/>
      <c r="B58" s="1249"/>
      <c r="C58" s="298">
        <v>5</v>
      </c>
      <c r="D58" s="298">
        <v>50</v>
      </c>
      <c r="E58" s="298">
        <v>6163</v>
      </c>
      <c r="F58" s="262" t="s">
        <v>967</v>
      </c>
      <c r="G58" s="263">
        <v>1</v>
      </c>
      <c r="H58" s="263">
        <v>85</v>
      </c>
      <c r="I58" s="263">
        <v>10336</v>
      </c>
      <c r="J58" s="263">
        <v>0</v>
      </c>
      <c r="K58" s="275">
        <v>0</v>
      </c>
      <c r="L58" s="275">
        <v>0</v>
      </c>
      <c r="M58" s="275">
        <v>0</v>
      </c>
    </row>
    <row r="59" spans="1:13" ht="31.5">
      <c r="A59" s="1248"/>
      <c r="B59" s="1249"/>
      <c r="C59" s="275"/>
      <c r="D59" s="275"/>
      <c r="E59" s="275"/>
      <c r="F59" s="262" t="s">
        <v>968</v>
      </c>
      <c r="G59" s="263">
        <v>1</v>
      </c>
      <c r="H59" s="263">
        <v>43</v>
      </c>
      <c r="I59" s="263">
        <v>3529</v>
      </c>
      <c r="J59" s="263">
        <v>0</v>
      </c>
      <c r="K59" s="275">
        <v>0</v>
      </c>
      <c r="L59" s="275">
        <v>0</v>
      </c>
      <c r="M59" s="275">
        <v>0</v>
      </c>
    </row>
    <row r="60" spans="1:13" ht="15.75">
      <c r="A60" s="263"/>
      <c r="B60" s="281"/>
      <c r="C60" s="299">
        <f>SUM(C56:C59)</f>
        <v>5</v>
      </c>
      <c r="D60" s="299">
        <f>SUM(D56:D59)</f>
        <v>50</v>
      </c>
      <c r="E60" s="299">
        <f>SUM(E56:E59)</f>
        <v>6163</v>
      </c>
      <c r="F60" s="290"/>
      <c r="G60" s="297">
        <f>SUM(G56:G59)</f>
        <v>3</v>
      </c>
      <c r="H60" s="297">
        <f aca="true" t="shared" si="7" ref="H60:M60">SUM(H56:H59)</f>
        <v>422</v>
      </c>
      <c r="I60" s="297">
        <f t="shared" si="7"/>
        <v>54541</v>
      </c>
      <c r="J60" s="297">
        <f t="shared" si="7"/>
        <v>0</v>
      </c>
      <c r="K60" s="272">
        <f t="shared" si="7"/>
        <v>0</v>
      </c>
      <c r="L60" s="272">
        <f t="shared" si="7"/>
        <v>0</v>
      </c>
      <c r="M60" s="272">
        <f t="shared" si="7"/>
        <v>0</v>
      </c>
    </row>
    <row r="61" spans="1:13" ht="15.75">
      <c r="A61" s="276">
        <v>12</v>
      </c>
      <c r="B61" s="277" t="s">
        <v>1033</v>
      </c>
      <c r="C61" s="278" t="s">
        <v>927</v>
      </c>
      <c r="D61" s="279"/>
      <c r="E61" s="279"/>
      <c r="F61" s="280"/>
      <c r="G61" s="280"/>
      <c r="H61" s="280"/>
      <c r="I61" s="280"/>
      <c r="J61" s="280"/>
      <c r="K61" s="279"/>
      <c r="L61" s="279"/>
      <c r="M61" s="291"/>
    </row>
    <row r="62" spans="1:13" ht="15.75">
      <c r="A62" s="276">
        <v>13</v>
      </c>
      <c r="B62" s="277" t="s">
        <v>1034</v>
      </c>
      <c r="C62" s="275"/>
      <c r="D62" s="275"/>
      <c r="E62" s="275"/>
      <c r="F62" s="262" t="s">
        <v>957</v>
      </c>
      <c r="G62" s="263">
        <v>1</v>
      </c>
      <c r="H62" s="263">
        <v>134</v>
      </c>
      <c r="I62" s="263">
        <v>14399</v>
      </c>
      <c r="J62" s="263"/>
      <c r="K62" s="275"/>
      <c r="L62" s="275"/>
      <c r="M62" s="275"/>
    </row>
    <row r="63" spans="1:13" ht="15.75">
      <c r="A63" s="276"/>
      <c r="B63" s="277"/>
      <c r="C63" s="288"/>
      <c r="D63" s="289"/>
      <c r="E63" s="289"/>
      <c r="F63" s="290"/>
      <c r="G63" s="297">
        <f>SUM(G62)</f>
        <v>1</v>
      </c>
      <c r="H63" s="297">
        <f aca="true" t="shared" si="8" ref="H63:M63">SUM(H62)</f>
        <v>134</v>
      </c>
      <c r="I63" s="297">
        <f t="shared" si="8"/>
        <v>14399</v>
      </c>
      <c r="J63" s="297">
        <f t="shared" si="8"/>
        <v>0</v>
      </c>
      <c r="K63" s="272">
        <f t="shared" si="8"/>
        <v>0</v>
      </c>
      <c r="L63" s="272">
        <f t="shared" si="8"/>
        <v>0</v>
      </c>
      <c r="M63" s="272">
        <f t="shared" si="8"/>
        <v>0</v>
      </c>
    </row>
    <row r="64" spans="1:13" ht="15.75">
      <c r="A64" s="276">
        <v>14</v>
      </c>
      <c r="B64" s="277" t="s">
        <v>1035</v>
      </c>
      <c r="C64" s="278" t="s">
        <v>927</v>
      </c>
      <c r="D64" s="279"/>
      <c r="E64" s="279"/>
      <c r="F64" s="280"/>
      <c r="G64" s="280"/>
      <c r="H64" s="280"/>
      <c r="I64" s="280"/>
      <c r="J64" s="280"/>
      <c r="K64" s="279"/>
      <c r="L64" s="279"/>
      <c r="M64" s="291"/>
    </row>
    <row r="65" spans="1:13" ht="15.75">
      <c r="A65" s="276">
        <v>15</v>
      </c>
      <c r="B65" s="277" t="s">
        <v>1036</v>
      </c>
      <c r="C65" s="275"/>
      <c r="D65" s="275"/>
      <c r="E65" s="275"/>
      <c r="F65" s="262" t="s">
        <v>1004</v>
      </c>
      <c r="G65" s="263">
        <v>1</v>
      </c>
      <c r="H65" s="1251">
        <v>1069</v>
      </c>
      <c r="I65" s="263">
        <v>120580</v>
      </c>
      <c r="J65" s="263"/>
      <c r="K65" s="275"/>
      <c r="L65" s="275"/>
      <c r="M65" s="275"/>
    </row>
    <row r="66" spans="1:13" ht="15.75">
      <c r="A66" s="276"/>
      <c r="B66" s="277"/>
      <c r="C66" s="275"/>
      <c r="D66" s="275"/>
      <c r="E66" s="275"/>
      <c r="F66" s="262" t="s">
        <v>1005</v>
      </c>
      <c r="G66" s="263">
        <v>1</v>
      </c>
      <c r="H66" s="1253"/>
      <c r="I66" s="263">
        <v>40136</v>
      </c>
      <c r="J66" s="263"/>
      <c r="K66" s="275"/>
      <c r="L66" s="275"/>
      <c r="M66" s="275"/>
    </row>
    <row r="67" spans="1:13" ht="15.75">
      <c r="A67" s="276"/>
      <c r="B67" s="277"/>
      <c r="C67" s="288"/>
      <c r="D67" s="289"/>
      <c r="E67" s="289"/>
      <c r="F67" s="290"/>
      <c r="G67" s="297">
        <f>SUM(G65:G66)</f>
        <v>2</v>
      </c>
      <c r="H67" s="297">
        <f aca="true" t="shared" si="9" ref="H67:M67">SUM(H65:H66)</f>
        <v>1069</v>
      </c>
      <c r="I67" s="297">
        <f t="shared" si="9"/>
        <v>160716</v>
      </c>
      <c r="J67" s="297">
        <f t="shared" si="9"/>
        <v>0</v>
      </c>
      <c r="K67" s="272">
        <f t="shared" si="9"/>
        <v>0</v>
      </c>
      <c r="L67" s="272">
        <f t="shared" si="9"/>
        <v>0</v>
      </c>
      <c r="M67" s="272">
        <f t="shared" si="9"/>
        <v>0</v>
      </c>
    </row>
    <row r="68" spans="1:13" ht="15.75">
      <c r="A68" s="276">
        <v>16</v>
      </c>
      <c r="B68" s="277" t="s">
        <v>1037</v>
      </c>
      <c r="C68" s="278" t="s">
        <v>927</v>
      </c>
      <c r="D68" s="279"/>
      <c r="E68" s="279"/>
      <c r="F68" s="280"/>
      <c r="G68" s="280"/>
      <c r="H68" s="280"/>
      <c r="I68" s="280"/>
      <c r="J68" s="280"/>
      <c r="K68" s="279"/>
      <c r="L68" s="279"/>
      <c r="M68" s="291"/>
    </row>
    <row r="69" spans="1:13" ht="15.75">
      <c r="A69" s="276">
        <v>17</v>
      </c>
      <c r="B69" s="277" t="s">
        <v>1038</v>
      </c>
      <c r="C69" s="263">
        <v>0</v>
      </c>
      <c r="D69" s="263">
        <v>0</v>
      </c>
      <c r="E69" s="263">
        <v>0</v>
      </c>
      <c r="F69" s="263"/>
      <c r="G69" s="262">
        <v>0</v>
      </c>
      <c r="H69" s="263">
        <v>0</v>
      </c>
      <c r="I69" s="263">
        <v>0</v>
      </c>
      <c r="J69" s="263"/>
      <c r="K69" s="263">
        <v>0</v>
      </c>
      <c r="L69" s="263">
        <v>0</v>
      </c>
      <c r="M69" s="263">
        <v>0</v>
      </c>
    </row>
    <row r="70" spans="1:13" ht="15.75">
      <c r="A70" s="276"/>
      <c r="B70" s="1254" t="s">
        <v>1039</v>
      </c>
      <c r="C70" s="263">
        <v>0</v>
      </c>
      <c r="D70" s="263">
        <v>0</v>
      </c>
      <c r="E70" s="263">
        <v>0</v>
      </c>
      <c r="F70" s="1258" t="s">
        <v>1006</v>
      </c>
      <c r="G70" s="262"/>
      <c r="H70" s="263">
        <v>16</v>
      </c>
      <c r="I70" s="263">
        <v>2415</v>
      </c>
      <c r="J70" s="263"/>
      <c r="K70" s="263">
        <v>0</v>
      </c>
      <c r="L70" s="263">
        <v>0</v>
      </c>
      <c r="M70" s="263">
        <v>0</v>
      </c>
    </row>
    <row r="71" spans="1:13" ht="15.75">
      <c r="A71" s="276"/>
      <c r="B71" s="1255"/>
      <c r="C71" s="263">
        <v>0</v>
      </c>
      <c r="D71" s="263">
        <v>0</v>
      </c>
      <c r="E71" s="263">
        <v>0</v>
      </c>
      <c r="F71" s="1259"/>
      <c r="G71" s="262">
        <v>1</v>
      </c>
      <c r="H71" s="263">
        <v>1</v>
      </c>
      <c r="I71" s="263">
        <v>158</v>
      </c>
      <c r="J71" s="263"/>
      <c r="K71" s="263">
        <v>0</v>
      </c>
      <c r="L71" s="263">
        <v>0</v>
      </c>
      <c r="M71" s="263">
        <v>0</v>
      </c>
    </row>
    <row r="72" spans="1:13" ht="15.75">
      <c r="A72" s="276"/>
      <c r="B72" s="1255"/>
      <c r="C72" s="263">
        <v>0</v>
      </c>
      <c r="D72" s="263">
        <v>0</v>
      </c>
      <c r="E72" s="263">
        <v>0</v>
      </c>
      <c r="F72" s="1259"/>
      <c r="G72" s="262">
        <v>0</v>
      </c>
      <c r="H72" s="263">
        <v>0</v>
      </c>
      <c r="I72" s="263">
        <v>0</v>
      </c>
      <c r="J72" s="263"/>
      <c r="K72" s="263">
        <v>0</v>
      </c>
      <c r="L72" s="263">
        <v>0</v>
      </c>
      <c r="M72" s="263">
        <v>0</v>
      </c>
    </row>
    <row r="73" spans="1:13" ht="15.75">
      <c r="A73" s="276"/>
      <c r="B73" s="1255"/>
      <c r="C73" s="263">
        <v>0</v>
      </c>
      <c r="D73" s="263">
        <v>0</v>
      </c>
      <c r="E73" s="263">
        <v>0</v>
      </c>
      <c r="F73" s="1259"/>
      <c r="G73" s="262">
        <v>0</v>
      </c>
      <c r="H73" s="263">
        <v>0</v>
      </c>
      <c r="I73" s="263">
        <v>0</v>
      </c>
      <c r="J73" s="263"/>
      <c r="K73" s="263">
        <v>0</v>
      </c>
      <c r="L73" s="263">
        <v>0</v>
      </c>
      <c r="M73" s="263">
        <v>0</v>
      </c>
    </row>
    <row r="74" spans="1:13" ht="15.75">
      <c r="A74" s="276"/>
      <c r="B74" s="1255"/>
      <c r="C74" s="263">
        <v>0</v>
      </c>
      <c r="D74" s="263">
        <v>0</v>
      </c>
      <c r="E74" s="263">
        <v>0</v>
      </c>
      <c r="F74" s="1259"/>
      <c r="G74" s="262">
        <v>0</v>
      </c>
      <c r="H74" s="263">
        <v>8</v>
      </c>
      <c r="I74" s="263">
        <v>1425</v>
      </c>
      <c r="J74" s="263"/>
      <c r="K74" s="263">
        <v>0</v>
      </c>
      <c r="L74" s="263">
        <v>0</v>
      </c>
      <c r="M74" s="263">
        <v>0</v>
      </c>
    </row>
    <row r="75" spans="1:13" ht="15.75">
      <c r="A75" s="276"/>
      <c r="B75" s="1255"/>
      <c r="C75" s="263">
        <v>0</v>
      </c>
      <c r="D75" s="263">
        <v>0</v>
      </c>
      <c r="E75" s="263">
        <v>0</v>
      </c>
      <c r="F75" s="1259"/>
      <c r="G75" s="262">
        <v>0</v>
      </c>
      <c r="H75" s="263">
        <v>35</v>
      </c>
      <c r="I75" s="263">
        <v>6269</v>
      </c>
      <c r="J75" s="263"/>
      <c r="K75" s="263">
        <v>0</v>
      </c>
      <c r="L75" s="263">
        <v>0</v>
      </c>
      <c r="M75" s="263">
        <v>0</v>
      </c>
    </row>
    <row r="76" spans="1:13" ht="15.75">
      <c r="A76" s="276">
        <v>18</v>
      </c>
      <c r="B76" s="1256"/>
      <c r="C76" s="263">
        <v>0</v>
      </c>
      <c r="D76" s="263">
        <v>0</v>
      </c>
      <c r="E76" s="263">
        <v>0</v>
      </c>
      <c r="F76" s="1260"/>
      <c r="G76" s="263">
        <v>0</v>
      </c>
      <c r="H76" s="263">
        <v>0</v>
      </c>
      <c r="I76" s="263">
        <v>0</v>
      </c>
      <c r="J76" s="263"/>
      <c r="K76" s="263">
        <v>0</v>
      </c>
      <c r="L76" s="263">
        <v>0</v>
      </c>
      <c r="M76" s="263">
        <v>0</v>
      </c>
    </row>
    <row r="77" spans="1:13" ht="15.75">
      <c r="A77" s="276"/>
      <c r="B77" s="287"/>
      <c r="C77" s="263"/>
      <c r="D77" s="263"/>
      <c r="E77" s="263"/>
      <c r="F77" s="294"/>
      <c r="G77" s="273">
        <f>SUM(G70:G76)</f>
        <v>1</v>
      </c>
      <c r="H77" s="273">
        <f aca="true" t="shared" si="10" ref="H77:M77">SUM(H70:H76)</f>
        <v>60</v>
      </c>
      <c r="I77" s="273">
        <f t="shared" si="10"/>
        <v>10267</v>
      </c>
      <c r="J77" s="273">
        <f t="shared" si="10"/>
        <v>0</v>
      </c>
      <c r="K77" s="273">
        <f t="shared" si="10"/>
        <v>0</v>
      </c>
      <c r="L77" s="273">
        <f t="shared" si="10"/>
        <v>0</v>
      </c>
      <c r="M77" s="273">
        <f t="shared" si="10"/>
        <v>0</v>
      </c>
    </row>
    <row r="78" spans="1:13" ht="15.75">
      <c r="A78" s="1261">
        <v>19</v>
      </c>
      <c r="B78" s="1249" t="s">
        <v>1056</v>
      </c>
      <c r="C78" s="275">
        <v>0</v>
      </c>
      <c r="D78" s="275">
        <v>0</v>
      </c>
      <c r="E78" s="275">
        <v>0</v>
      </c>
      <c r="F78" s="262" t="s">
        <v>1007</v>
      </c>
      <c r="G78" s="262">
        <v>1</v>
      </c>
      <c r="H78" s="263">
        <v>5</v>
      </c>
      <c r="I78" s="263">
        <v>1174</v>
      </c>
      <c r="J78" s="263">
        <v>0</v>
      </c>
      <c r="K78" s="275">
        <v>0</v>
      </c>
      <c r="L78" s="275">
        <v>0</v>
      </c>
      <c r="M78" s="275">
        <v>0</v>
      </c>
    </row>
    <row r="79" spans="1:13" ht="15.75">
      <c r="A79" s="1262"/>
      <c r="B79" s="1249"/>
      <c r="C79" s="275"/>
      <c r="D79" s="275"/>
      <c r="E79" s="275"/>
      <c r="F79" s="262" t="s">
        <v>1008</v>
      </c>
      <c r="G79" s="263">
        <v>1</v>
      </c>
      <c r="H79" s="263">
        <v>3</v>
      </c>
      <c r="I79" s="263">
        <v>363</v>
      </c>
      <c r="J79" s="263">
        <v>0</v>
      </c>
      <c r="K79" s="275">
        <v>0</v>
      </c>
      <c r="L79" s="275">
        <v>0</v>
      </c>
      <c r="M79" s="275">
        <v>0</v>
      </c>
    </row>
    <row r="80" spans="1:13" ht="15.75">
      <c r="A80" s="1262"/>
      <c r="B80" s="1249"/>
      <c r="C80" s="275"/>
      <c r="D80" s="275"/>
      <c r="E80" s="275"/>
      <c r="F80" s="262" t="s">
        <v>1009</v>
      </c>
      <c r="G80" s="263">
        <v>1</v>
      </c>
      <c r="H80" s="263">
        <v>1</v>
      </c>
      <c r="I80" s="263">
        <v>116</v>
      </c>
      <c r="J80" s="263">
        <v>0</v>
      </c>
      <c r="K80" s="275">
        <v>0</v>
      </c>
      <c r="L80" s="275">
        <v>0</v>
      </c>
      <c r="M80" s="275">
        <v>0</v>
      </c>
    </row>
    <row r="81" spans="1:13" ht="15.75">
      <c r="A81" s="1262"/>
      <c r="B81" s="1249"/>
      <c r="C81" s="275"/>
      <c r="D81" s="275"/>
      <c r="E81" s="275"/>
      <c r="F81" s="262" t="s">
        <v>1010</v>
      </c>
      <c r="G81" s="263">
        <v>1</v>
      </c>
      <c r="H81" s="263">
        <v>28</v>
      </c>
      <c r="I81" s="263">
        <v>6043</v>
      </c>
      <c r="J81" s="262" t="s">
        <v>1011</v>
      </c>
      <c r="K81" s="275">
        <v>1</v>
      </c>
      <c r="L81" s="275">
        <v>77</v>
      </c>
      <c r="M81" s="275">
        <v>9069</v>
      </c>
    </row>
    <row r="82" spans="1:13" ht="47.25">
      <c r="A82" s="1262"/>
      <c r="B82" s="1249"/>
      <c r="C82" s="275"/>
      <c r="D82" s="275">
        <v>0</v>
      </c>
      <c r="E82" s="275"/>
      <c r="F82" s="262" t="s">
        <v>1012</v>
      </c>
      <c r="G82" s="263">
        <v>1</v>
      </c>
      <c r="H82" s="263">
        <v>10</v>
      </c>
      <c r="I82" s="263">
        <v>1440</v>
      </c>
      <c r="J82" s="262" t="s">
        <v>1013</v>
      </c>
      <c r="K82" s="275">
        <v>1</v>
      </c>
      <c r="L82" s="275">
        <v>17</v>
      </c>
      <c r="M82" s="275">
        <v>3168</v>
      </c>
    </row>
    <row r="83" spans="1:13" ht="15.75">
      <c r="A83" s="1262"/>
      <c r="B83" s="1249"/>
      <c r="C83" s="275"/>
      <c r="D83" s="275"/>
      <c r="E83" s="275"/>
      <c r="F83" s="262" t="s">
        <v>1014</v>
      </c>
      <c r="G83" s="263">
        <v>1</v>
      </c>
      <c r="H83" s="263">
        <v>24</v>
      </c>
      <c r="I83" s="263">
        <v>3775</v>
      </c>
      <c r="J83" s="263">
        <v>0</v>
      </c>
      <c r="K83" s="275">
        <v>0</v>
      </c>
      <c r="L83" s="275">
        <v>0</v>
      </c>
      <c r="M83" s="275">
        <v>0</v>
      </c>
    </row>
    <row r="84" spans="1:13" ht="15.75">
      <c r="A84" s="1262"/>
      <c r="B84" s="1249"/>
      <c r="C84" s="275"/>
      <c r="D84" s="275"/>
      <c r="E84" s="275"/>
      <c r="F84" s="262" t="s">
        <v>1015</v>
      </c>
      <c r="G84" s="263">
        <v>1</v>
      </c>
      <c r="H84" s="263">
        <v>13</v>
      </c>
      <c r="I84" s="263">
        <v>3713</v>
      </c>
      <c r="J84" s="263">
        <v>0</v>
      </c>
      <c r="K84" s="275">
        <v>0</v>
      </c>
      <c r="L84" s="275">
        <v>0</v>
      </c>
      <c r="M84" s="275">
        <v>0</v>
      </c>
    </row>
    <row r="85" spans="1:13" ht="15.75">
      <c r="A85" s="1262"/>
      <c r="B85" s="1249"/>
      <c r="C85" s="275"/>
      <c r="D85" s="275"/>
      <c r="E85" s="275"/>
      <c r="F85" s="262" t="s">
        <v>1016</v>
      </c>
      <c r="G85" s="263">
        <v>1</v>
      </c>
      <c r="H85" s="263">
        <v>26</v>
      </c>
      <c r="I85" s="263">
        <v>3627</v>
      </c>
      <c r="J85" s="263">
        <v>0</v>
      </c>
      <c r="K85" s="275">
        <v>0</v>
      </c>
      <c r="L85" s="275">
        <v>0</v>
      </c>
      <c r="M85" s="275">
        <v>0</v>
      </c>
    </row>
    <row r="86" spans="1:13" ht="15.75">
      <c r="A86" s="1262"/>
      <c r="B86" s="1249"/>
      <c r="C86" s="275">
        <v>0</v>
      </c>
      <c r="D86" s="275">
        <v>0</v>
      </c>
      <c r="E86" s="275">
        <v>0</v>
      </c>
      <c r="F86" s="262">
        <v>0</v>
      </c>
      <c r="G86" s="263">
        <v>0</v>
      </c>
      <c r="H86" s="263">
        <v>0</v>
      </c>
      <c r="I86" s="263">
        <v>0</v>
      </c>
      <c r="J86" s="263">
        <v>0</v>
      </c>
      <c r="K86" s="275">
        <v>0</v>
      </c>
      <c r="L86" s="275">
        <v>0</v>
      </c>
      <c r="M86" s="275">
        <v>0</v>
      </c>
    </row>
    <row r="87" spans="1:13" ht="15.75">
      <c r="A87" s="1262"/>
      <c r="B87" s="1249"/>
      <c r="C87" s="275">
        <v>0</v>
      </c>
      <c r="D87" s="275">
        <v>0</v>
      </c>
      <c r="E87" s="275">
        <v>0</v>
      </c>
      <c r="F87" s="262" t="s">
        <v>974</v>
      </c>
      <c r="G87" s="263">
        <v>1</v>
      </c>
      <c r="H87" s="263">
        <v>16</v>
      </c>
      <c r="I87" s="263">
        <v>2571</v>
      </c>
      <c r="J87" s="263">
        <v>0</v>
      </c>
      <c r="K87" s="275">
        <v>0</v>
      </c>
      <c r="L87" s="275">
        <v>0</v>
      </c>
      <c r="M87" s="275">
        <v>0</v>
      </c>
    </row>
    <row r="88" spans="1:13" ht="15.75">
      <c r="A88" s="1263"/>
      <c r="B88" s="1249"/>
      <c r="C88" s="275"/>
      <c r="D88" s="275">
        <v>0</v>
      </c>
      <c r="E88" s="275"/>
      <c r="F88" s="262" t="s">
        <v>1017</v>
      </c>
      <c r="G88" s="263">
        <v>1</v>
      </c>
      <c r="H88" s="263">
        <v>1</v>
      </c>
      <c r="I88" s="263">
        <v>496</v>
      </c>
      <c r="J88" s="263">
        <v>0</v>
      </c>
      <c r="K88" s="275">
        <v>0</v>
      </c>
      <c r="L88" s="275">
        <v>0</v>
      </c>
      <c r="M88" s="275">
        <v>0</v>
      </c>
    </row>
    <row r="89" spans="1:13" ht="15.75">
      <c r="A89" s="263"/>
      <c r="B89" s="281"/>
      <c r="C89" s="275"/>
      <c r="D89" s="275"/>
      <c r="E89" s="275"/>
      <c r="F89" s="262"/>
      <c r="G89" s="273">
        <f>SUM(G78:G88)</f>
        <v>10</v>
      </c>
      <c r="H89" s="273">
        <f aca="true" t="shared" si="11" ref="H89:M89">SUM(H78:H88)</f>
        <v>127</v>
      </c>
      <c r="I89" s="273">
        <f t="shared" si="11"/>
        <v>23318</v>
      </c>
      <c r="J89" s="273">
        <f t="shared" si="11"/>
        <v>0</v>
      </c>
      <c r="K89" s="271">
        <f t="shared" si="11"/>
        <v>2</v>
      </c>
      <c r="L89" s="271">
        <f t="shared" si="11"/>
        <v>94</v>
      </c>
      <c r="M89" s="271">
        <f t="shared" si="11"/>
        <v>12237</v>
      </c>
    </row>
    <row r="90" spans="1:13" ht="15.75">
      <c r="A90" s="276">
        <v>20</v>
      </c>
      <c r="B90" s="277" t="s">
        <v>1040</v>
      </c>
      <c r="C90" s="275">
        <v>0</v>
      </c>
      <c r="D90" s="275">
        <v>0</v>
      </c>
      <c r="E90" s="275">
        <v>0</v>
      </c>
      <c r="F90" s="262">
        <v>0</v>
      </c>
      <c r="G90" s="263">
        <v>0</v>
      </c>
      <c r="H90" s="263">
        <v>0</v>
      </c>
      <c r="I90" s="263">
        <v>0</v>
      </c>
      <c r="J90" s="263">
        <v>0</v>
      </c>
      <c r="K90" s="275">
        <v>0</v>
      </c>
      <c r="L90" s="275">
        <v>0</v>
      </c>
      <c r="M90" s="275">
        <v>0</v>
      </c>
    </row>
    <row r="91" spans="1:13" ht="15.75">
      <c r="A91" s="276">
        <v>21</v>
      </c>
      <c r="B91" s="277" t="s">
        <v>1041</v>
      </c>
      <c r="C91" s="275">
        <v>0</v>
      </c>
      <c r="D91" s="275">
        <v>0</v>
      </c>
      <c r="E91" s="275">
        <v>0</v>
      </c>
      <c r="F91" s="262">
        <v>0</v>
      </c>
      <c r="G91" s="263">
        <v>0</v>
      </c>
      <c r="H91" s="263">
        <v>0</v>
      </c>
      <c r="I91" s="263">
        <v>0</v>
      </c>
      <c r="J91" s="263">
        <v>0</v>
      </c>
      <c r="K91" s="275">
        <v>0</v>
      </c>
      <c r="L91" s="275">
        <v>0</v>
      </c>
      <c r="M91" s="275">
        <v>0</v>
      </c>
    </row>
    <row r="92" spans="1:13" ht="15.75">
      <c r="A92" s="276">
        <v>22</v>
      </c>
      <c r="B92" s="277" t="s">
        <v>1042</v>
      </c>
      <c r="C92" s="275">
        <v>0</v>
      </c>
      <c r="D92" s="275">
        <v>0</v>
      </c>
      <c r="E92" s="275">
        <v>0</v>
      </c>
      <c r="F92" s="262">
        <v>0</v>
      </c>
      <c r="G92" s="263">
        <v>0</v>
      </c>
      <c r="H92" s="263">
        <v>0</v>
      </c>
      <c r="I92" s="263">
        <v>0</v>
      </c>
      <c r="J92" s="263">
        <v>0</v>
      </c>
      <c r="K92" s="275">
        <v>0</v>
      </c>
      <c r="L92" s="275">
        <v>0</v>
      </c>
      <c r="M92" s="275">
        <v>0</v>
      </c>
    </row>
    <row r="93" spans="1:13" ht="15.75">
      <c r="A93" s="276">
        <v>23</v>
      </c>
      <c r="B93" s="277" t="s">
        <v>1043</v>
      </c>
      <c r="C93" s="275">
        <v>0</v>
      </c>
      <c r="D93" s="275">
        <v>0</v>
      </c>
      <c r="E93" s="275">
        <v>0</v>
      </c>
      <c r="F93" s="262">
        <v>0</v>
      </c>
      <c r="G93" s="263">
        <v>0</v>
      </c>
      <c r="H93" s="263">
        <v>0</v>
      </c>
      <c r="I93" s="263">
        <v>0</v>
      </c>
      <c r="J93" s="263">
        <v>0</v>
      </c>
      <c r="K93" s="275">
        <v>0</v>
      </c>
      <c r="L93" s="275">
        <v>0</v>
      </c>
      <c r="M93" s="275">
        <v>0</v>
      </c>
    </row>
    <row r="94" spans="1:13" ht="15.75">
      <c r="A94" s="276">
        <v>24</v>
      </c>
      <c r="B94" s="277" t="s">
        <v>1044</v>
      </c>
      <c r="C94" s="278" t="s">
        <v>1045</v>
      </c>
      <c r="D94" s="279"/>
      <c r="E94" s="279"/>
      <c r="F94" s="280"/>
      <c r="G94" s="280"/>
      <c r="H94" s="280"/>
      <c r="I94" s="280"/>
      <c r="J94" s="280"/>
      <c r="K94" s="279"/>
      <c r="L94" s="279"/>
      <c r="M94" s="291"/>
    </row>
    <row r="95" spans="1:13" ht="15.75">
      <c r="A95" s="1248">
        <v>25</v>
      </c>
      <c r="B95" s="1249" t="s">
        <v>1046</v>
      </c>
      <c r="C95" s="275">
        <v>0</v>
      </c>
      <c r="D95" s="275">
        <v>0</v>
      </c>
      <c r="E95" s="275">
        <v>0</v>
      </c>
      <c r="F95" s="262">
        <v>0</v>
      </c>
      <c r="G95" s="263">
        <v>0</v>
      </c>
      <c r="H95" s="263">
        <v>0</v>
      </c>
      <c r="I95" s="263">
        <v>0</v>
      </c>
      <c r="J95" s="263">
        <v>0</v>
      </c>
      <c r="K95" s="275">
        <v>0</v>
      </c>
      <c r="L95" s="275">
        <v>0</v>
      </c>
      <c r="M95" s="275">
        <v>0</v>
      </c>
    </row>
    <row r="96" spans="1:13" ht="15.75">
      <c r="A96" s="1248"/>
      <c r="B96" s="1249"/>
      <c r="C96" s="275">
        <v>0</v>
      </c>
      <c r="D96" s="275">
        <v>0</v>
      </c>
      <c r="E96" s="275">
        <v>0</v>
      </c>
      <c r="F96" s="262">
        <v>0</v>
      </c>
      <c r="G96" s="263">
        <v>0</v>
      </c>
      <c r="H96" s="263">
        <v>0</v>
      </c>
      <c r="I96" s="263">
        <v>0</v>
      </c>
      <c r="J96" s="263">
        <v>0</v>
      </c>
      <c r="K96" s="275">
        <v>0</v>
      </c>
      <c r="L96" s="275">
        <v>0</v>
      </c>
      <c r="M96" s="275">
        <v>0</v>
      </c>
    </row>
    <row r="97" spans="1:13" ht="15.75">
      <c r="A97" s="1248"/>
      <c r="B97" s="1249"/>
      <c r="C97" s="275">
        <v>0</v>
      </c>
      <c r="D97" s="275">
        <v>0</v>
      </c>
      <c r="E97" s="275">
        <v>0</v>
      </c>
      <c r="F97" s="262">
        <v>0</v>
      </c>
      <c r="G97" s="263">
        <v>0</v>
      </c>
      <c r="H97" s="263">
        <v>0</v>
      </c>
      <c r="I97" s="263">
        <v>0</v>
      </c>
      <c r="J97" s="263">
        <v>0</v>
      </c>
      <c r="K97" s="275">
        <v>0</v>
      </c>
      <c r="L97" s="275">
        <v>0</v>
      </c>
      <c r="M97" s="275">
        <v>0</v>
      </c>
    </row>
    <row r="98" spans="1:13" ht="15.75">
      <c r="A98" s="1248"/>
      <c r="B98" s="1249"/>
      <c r="C98" s="275">
        <v>0</v>
      </c>
      <c r="D98" s="275">
        <v>0</v>
      </c>
      <c r="E98" s="275">
        <v>0</v>
      </c>
      <c r="F98" s="262" t="s">
        <v>1018</v>
      </c>
      <c r="G98" s="263">
        <v>1</v>
      </c>
      <c r="H98" s="263">
        <v>43</v>
      </c>
      <c r="I98" s="263">
        <v>6583</v>
      </c>
      <c r="J98" s="263">
        <v>0</v>
      </c>
      <c r="K98" s="275">
        <v>0</v>
      </c>
      <c r="L98" s="275">
        <v>0</v>
      </c>
      <c r="M98" s="275">
        <v>0</v>
      </c>
    </row>
    <row r="99" spans="1:13" ht="15.75">
      <c r="A99" s="1248"/>
      <c r="B99" s="1249"/>
      <c r="C99" s="275">
        <v>0</v>
      </c>
      <c r="D99" s="275">
        <v>0</v>
      </c>
      <c r="E99" s="275">
        <v>0</v>
      </c>
      <c r="F99" s="262"/>
      <c r="G99" s="263">
        <v>0</v>
      </c>
      <c r="H99" s="263">
        <v>79</v>
      </c>
      <c r="I99" s="263">
        <v>9346</v>
      </c>
      <c r="J99" s="263">
        <v>0</v>
      </c>
      <c r="K99" s="275">
        <v>0</v>
      </c>
      <c r="L99" s="275">
        <v>0</v>
      </c>
      <c r="M99" s="275">
        <v>0</v>
      </c>
    </row>
    <row r="100" spans="1:13" ht="15.75">
      <c r="A100" s="1248"/>
      <c r="B100" s="1249"/>
      <c r="C100" s="275">
        <v>0</v>
      </c>
      <c r="D100" s="275">
        <v>0</v>
      </c>
      <c r="E100" s="275">
        <v>0</v>
      </c>
      <c r="F100" s="262"/>
      <c r="G100" s="263">
        <v>0</v>
      </c>
      <c r="H100" s="263">
        <v>37</v>
      </c>
      <c r="I100" s="263">
        <v>5315</v>
      </c>
      <c r="J100" s="263">
        <v>0</v>
      </c>
      <c r="K100" s="275">
        <v>0</v>
      </c>
      <c r="L100" s="275">
        <v>0</v>
      </c>
      <c r="M100" s="275">
        <v>0</v>
      </c>
    </row>
    <row r="101" spans="1:13" ht="15.75">
      <c r="A101" s="1248"/>
      <c r="B101" s="1249"/>
      <c r="C101" s="275">
        <v>0</v>
      </c>
      <c r="D101" s="275">
        <v>0</v>
      </c>
      <c r="E101" s="275">
        <v>0</v>
      </c>
      <c r="F101" s="262">
        <v>0</v>
      </c>
      <c r="G101" s="263">
        <v>0</v>
      </c>
      <c r="H101" s="263">
        <v>0</v>
      </c>
      <c r="I101" s="263">
        <v>0</v>
      </c>
      <c r="J101" s="263">
        <v>0</v>
      </c>
      <c r="K101" s="275">
        <v>0</v>
      </c>
      <c r="L101" s="275">
        <v>0</v>
      </c>
      <c r="M101" s="275">
        <v>0</v>
      </c>
    </row>
    <row r="102" spans="1:13" ht="15.75">
      <c r="A102" s="1248"/>
      <c r="B102" s="1249"/>
      <c r="C102" s="275">
        <v>0</v>
      </c>
      <c r="D102" s="275">
        <v>0</v>
      </c>
      <c r="E102" s="275">
        <v>0</v>
      </c>
      <c r="F102" s="262">
        <v>0</v>
      </c>
      <c r="G102" s="263">
        <v>0</v>
      </c>
      <c r="H102" s="263">
        <v>0</v>
      </c>
      <c r="I102" s="263">
        <v>0</v>
      </c>
      <c r="J102" s="263">
        <v>0</v>
      </c>
      <c r="K102" s="275">
        <v>0</v>
      </c>
      <c r="L102" s="275">
        <v>0</v>
      </c>
      <c r="M102" s="275">
        <v>0</v>
      </c>
    </row>
    <row r="103" spans="1:13" ht="15.75">
      <c r="A103" s="276"/>
      <c r="B103" s="1249"/>
      <c r="C103" s="275">
        <v>0</v>
      </c>
      <c r="D103" s="275">
        <v>0</v>
      </c>
      <c r="E103" s="275">
        <v>0</v>
      </c>
      <c r="F103" s="262">
        <v>0</v>
      </c>
      <c r="G103" s="263">
        <v>0</v>
      </c>
      <c r="H103" s="263">
        <v>0</v>
      </c>
      <c r="I103" s="263">
        <v>0</v>
      </c>
      <c r="J103" s="263">
        <v>0</v>
      </c>
      <c r="K103" s="275">
        <v>0</v>
      </c>
      <c r="L103" s="275">
        <v>0</v>
      </c>
      <c r="M103" s="275">
        <v>0</v>
      </c>
    </row>
    <row r="104" spans="1:13" ht="15.75">
      <c r="A104" s="276"/>
      <c r="B104" s="281"/>
      <c r="C104" s="288"/>
      <c r="D104" s="289"/>
      <c r="E104" s="289"/>
      <c r="F104" s="290"/>
      <c r="G104" s="297">
        <f>SUM(G95:G103)</f>
        <v>1</v>
      </c>
      <c r="H104" s="297">
        <f aca="true" t="shared" si="12" ref="H104:M104">SUM(H95:H103)</f>
        <v>159</v>
      </c>
      <c r="I104" s="297">
        <f t="shared" si="12"/>
        <v>21244</v>
      </c>
      <c r="J104" s="297">
        <f t="shared" si="12"/>
        <v>0</v>
      </c>
      <c r="K104" s="272">
        <f t="shared" si="12"/>
        <v>0</v>
      </c>
      <c r="L104" s="272">
        <f t="shared" si="12"/>
        <v>0</v>
      </c>
      <c r="M104" s="272">
        <f t="shared" si="12"/>
        <v>0</v>
      </c>
    </row>
    <row r="105" spans="1:13" ht="15.75">
      <c r="A105" s="276">
        <v>26</v>
      </c>
      <c r="B105" s="277" t="s">
        <v>1047</v>
      </c>
      <c r="C105" s="278" t="s">
        <v>927</v>
      </c>
      <c r="D105" s="279"/>
      <c r="E105" s="279"/>
      <c r="F105" s="280"/>
      <c r="G105" s="280"/>
      <c r="H105" s="280"/>
      <c r="I105" s="280"/>
      <c r="J105" s="280"/>
      <c r="K105" s="279"/>
      <c r="L105" s="279"/>
      <c r="M105" s="291"/>
    </row>
    <row r="106" spans="1:13" ht="15.75">
      <c r="A106" s="276">
        <v>27</v>
      </c>
      <c r="B106" s="277" t="s">
        <v>1048</v>
      </c>
      <c r="C106" s="275"/>
      <c r="D106" s="275"/>
      <c r="E106" s="275"/>
      <c r="F106" s="262" t="s">
        <v>957</v>
      </c>
      <c r="G106" s="263">
        <v>1</v>
      </c>
      <c r="H106" s="263">
        <v>20</v>
      </c>
      <c r="I106" s="263">
        <v>1381</v>
      </c>
      <c r="J106" s="263">
        <v>0</v>
      </c>
      <c r="K106" s="275">
        <v>0</v>
      </c>
      <c r="L106" s="275">
        <v>0</v>
      </c>
      <c r="M106" s="275">
        <v>0</v>
      </c>
    </row>
    <row r="107" spans="1:13" ht="15.75">
      <c r="A107" s="276"/>
      <c r="B107" s="277"/>
      <c r="C107" s="275"/>
      <c r="D107" s="275"/>
      <c r="E107" s="275"/>
      <c r="F107" s="262"/>
      <c r="G107" s="273">
        <f>SUM(G106)</f>
        <v>1</v>
      </c>
      <c r="H107" s="273">
        <f aca="true" t="shared" si="13" ref="H107:M107">SUM(H106)</f>
        <v>20</v>
      </c>
      <c r="I107" s="273">
        <f t="shared" si="13"/>
        <v>1381</v>
      </c>
      <c r="J107" s="273">
        <f t="shared" si="13"/>
        <v>0</v>
      </c>
      <c r="K107" s="271">
        <f t="shared" si="13"/>
        <v>0</v>
      </c>
      <c r="L107" s="271">
        <f t="shared" si="13"/>
        <v>0</v>
      </c>
      <c r="M107" s="271">
        <f t="shared" si="13"/>
        <v>0</v>
      </c>
    </row>
    <row r="108" spans="1:13" ht="15.75">
      <c r="A108" s="276">
        <v>28</v>
      </c>
      <c r="B108" s="277" t="s">
        <v>1049</v>
      </c>
      <c r="C108" s="275">
        <v>0</v>
      </c>
      <c r="D108" s="275">
        <v>0</v>
      </c>
      <c r="E108" s="275">
        <v>0</v>
      </c>
      <c r="F108" s="262">
        <v>0</v>
      </c>
      <c r="G108" s="263">
        <v>0</v>
      </c>
      <c r="H108" s="263">
        <v>0</v>
      </c>
      <c r="I108" s="263">
        <v>0</v>
      </c>
      <c r="J108" s="263">
        <v>0</v>
      </c>
      <c r="K108" s="275">
        <v>0</v>
      </c>
      <c r="L108" s="275">
        <v>0</v>
      </c>
      <c r="M108" s="275">
        <v>0</v>
      </c>
    </row>
    <row r="109" spans="1:13" ht="31.5">
      <c r="A109" s="1248">
        <v>29</v>
      </c>
      <c r="B109" s="1249" t="s">
        <v>1050</v>
      </c>
      <c r="C109" s="275"/>
      <c r="D109" s="275"/>
      <c r="E109" s="275"/>
      <c r="F109" s="262" t="s">
        <v>1019</v>
      </c>
      <c r="G109" s="263">
        <v>1</v>
      </c>
      <c r="H109" s="263">
        <v>10</v>
      </c>
      <c r="I109" s="263">
        <v>3797</v>
      </c>
      <c r="J109" s="263"/>
      <c r="K109" s="275"/>
      <c r="L109" s="275"/>
      <c r="M109" s="275"/>
    </row>
    <row r="110" spans="1:13" ht="31.5">
      <c r="A110" s="1248"/>
      <c r="B110" s="1249"/>
      <c r="C110" s="275"/>
      <c r="D110" s="275"/>
      <c r="E110" s="275"/>
      <c r="F110" s="262" t="s">
        <v>1020</v>
      </c>
      <c r="G110" s="263">
        <v>1</v>
      </c>
      <c r="H110" s="263">
        <v>6</v>
      </c>
      <c r="I110" s="263">
        <v>1678</v>
      </c>
      <c r="J110" s="263"/>
      <c r="K110" s="275"/>
      <c r="L110" s="275"/>
      <c r="M110" s="275"/>
    </row>
    <row r="111" spans="1:13" ht="15.75">
      <c r="A111" s="1248"/>
      <c r="B111" s="1249"/>
      <c r="C111" s="275"/>
      <c r="D111" s="275"/>
      <c r="E111" s="275"/>
      <c r="F111" s="262" t="s">
        <v>1021</v>
      </c>
      <c r="G111" s="263">
        <v>1</v>
      </c>
      <c r="H111" s="263">
        <v>1</v>
      </c>
      <c r="I111" s="263">
        <v>297</v>
      </c>
      <c r="J111" s="263"/>
      <c r="K111" s="275"/>
      <c r="L111" s="275"/>
      <c r="M111" s="275"/>
    </row>
    <row r="112" spans="1:13" ht="15.75">
      <c r="A112" s="1248"/>
      <c r="B112" s="1249"/>
      <c r="C112" s="275"/>
      <c r="D112" s="275"/>
      <c r="E112" s="275"/>
      <c r="F112" s="262"/>
      <c r="G112" s="273">
        <f>SUM(G109:G111)</f>
        <v>3</v>
      </c>
      <c r="H112" s="273">
        <f aca="true" t="shared" si="14" ref="H112:M112">SUM(H109:H111)</f>
        <v>17</v>
      </c>
      <c r="I112" s="273">
        <f t="shared" si="14"/>
        <v>5772</v>
      </c>
      <c r="J112" s="273">
        <f t="shared" si="14"/>
        <v>0</v>
      </c>
      <c r="K112" s="271">
        <f t="shared" si="14"/>
        <v>0</v>
      </c>
      <c r="L112" s="271">
        <f t="shared" si="14"/>
        <v>0</v>
      </c>
      <c r="M112" s="271">
        <f t="shared" si="14"/>
        <v>0</v>
      </c>
    </row>
    <row r="113" spans="1:13" ht="15.75">
      <c r="A113" s="276">
        <v>30</v>
      </c>
      <c r="B113" s="277" t="s">
        <v>1051</v>
      </c>
      <c r="C113" s="275">
        <v>0</v>
      </c>
      <c r="D113" s="275">
        <v>0</v>
      </c>
      <c r="E113" s="275">
        <v>0</v>
      </c>
      <c r="F113" s="262">
        <v>0</v>
      </c>
      <c r="G113" s="263">
        <v>0</v>
      </c>
      <c r="H113" s="263">
        <v>0</v>
      </c>
      <c r="I113" s="263">
        <v>0</v>
      </c>
      <c r="J113" s="263">
        <v>0</v>
      </c>
      <c r="K113" s="275">
        <v>0</v>
      </c>
      <c r="L113" s="275">
        <v>0</v>
      </c>
      <c r="M113" s="275">
        <v>0</v>
      </c>
    </row>
    <row r="114" spans="1:13" ht="15.75">
      <c r="A114" s="276">
        <v>31</v>
      </c>
      <c r="B114" s="277" t="s">
        <v>1052</v>
      </c>
      <c r="C114" s="275" t="s">
        <v>927</v>
      </c>
      <c r="D114" s="275"/>
      <c r="E114" s="275"/>
      <c r="F114" s="262"/>
      <c r="G114" s="263"/>
      <c r="H114" s="263"/>
      <c r="I114" s="263"/>
      <c r="J114" s="263"/>
      <c r="K114" s="275"/>
      <c r="L114" s="275"/>
      <c r="M114" s="275"/>
    </row>
    <row r="115" spans="1:13" ht="15.75">
      <c r="A115" s="276">
        <v>32</v>
      </c>
      <c r="B115" s="277" t="s">
        <v>1053</v>
      </c>
      <c r="C115" s="278" t="s">
        <v>927</v>
      </c>
      <c r="D115" s="279"/>
      <c r="E115" s="279"/>
      <c r="F115" s="280"/>
      <c r="G115" s="280"/>
      <c r="H115" s="280"/>
      <c r="I115" s="280"/>
      <c r="J115" s="280"/>
      <c r="K115" s="279"/>
      <c r="L115" s="279"/>
      <c r="M115" s="291"/>
    </row>
    <row r="116" spans="1:13" ht="15.75">
      <c r="A116" s="276">
        <v>33</v>
      </c>
      <c r="B116" s="277" t="s">
        <v>1054</v>
      </c>
      <c r="C116" s="278" t="s">
        <v>927</v>
      </c>
      <c r="D116" s="279"/>
      <c r="E116" s="279"/>
      <c r="F116" s="280"/>
      <c r="G116" s="280"/>
      <c r="H116" s="280"/>
      <c r="I116" s="280"/>
      <c r="J116" s="280"/>
      <c r="K116" s="279"/>
      <c r="L116" s="279"/>
      <c r="M116" s="291"/>
    </row>
    <row r="117" spans="1:13" ht="31.5">
      <c r="A117" s="1248">
        <v>34</v>
      </c>
      <c r="B117" s="1249" t="s">
        <v>1055</v>
      </c>
      <c r="C117" s="295"/>
      <c r="D117" s="295"/>
      <c r="E117" s="295"/>
      <c r="F117" s="262" t="s">
        <v>975</v>
      </c>
      <c r="G117" s="263">
        <v>1</v>
      </c>
      <c r="H117" s="263">
        <v>5</v>
      </c>
      <c r="I117" s="263">
        <v>342</v>
      </c>
      <c r="J117" s="263"/>
      <c r="K117" s="295"/>
      <c r="L117" s="295"/>
      <c r="M117" s="295"/>
    </row>
    <row r="118" spans="1:13" ht="31.5">
      <c r="A118" s="1248"/>
      <c r="B118" s="1249"/>
      <c r="C118" s="295"/>
      <c r="D118" s="295"/>
      <c r="E118" s="295"/>
      <c r="F118" s="262" t="s">
        <v>976</v>
      </c>
      <c r="G118" s="263">
        <v>1</v>
      </c>
      <c r="H118" s="263">
        <v>7</v>
      </c>
      <c r="I118" s="263">
        <v>968</v>
      </c>
      <c r="J118" s="263"/>
      <c r="K118" s="295"/>
      <c r="L118" s="295"/>
      <c r="M118" s="295"/>
    </row>
    <row r="119" spans="1:13" ht="31.5">
      <c r="A119" s="1248"/>
      <c r="B119" s="1249"/>
      <c r="C119" s="295"/>
      <c r="D119" s="295"/>
      <c r="E119" s="295"/>
      <c r="F119" s="262" t="s">
        <v>977</v>
      </c>
      <c r="G119" s="263">
        <v>1</v>
      </c>
      <c r="H119" s="263">
        <v>7</v>
      </c>
      <c r="I119" s="263">
        <v>1486</v>
      </c>
      <c r="J119" s="263"/>
      <c r="K119" s="295"/>
      <c r="L119" s="295"/>
      <c r="M119" s="295"/>
    </row>
    <row r="120" spans="1:13" ht="15.75">
      <c r="A120" s="1248"/>
      <c r="B120" s="1249"/>
      <c r="C120" s="295"/>
      <c r="D120" s="295"/>
      <c r="E120" s="295"/>
      <c r="F120" s="262" t="s">
        <v>978</v>
      </c>
      <c r="G120" s="263">
        <v>1</v>
      </c>
      <c r="H120" s="263">
        <v>3</v>
      </c>
      <c r="I120" s="263">
        <v>781</v>
      </c>
      <c r="J120" s="263"/>
      <c r="K120" s="295"/>
      <c r="L120" s="295"/>
      <c r="M120" s="295"/>
    </row>
    <row r="121" spans="1:13" ht="31.5">
      <c r="A121" s="1248"/>
      <c r="B121" s="1249"/>
      <c r="C121" s="295"/>
      <c r="D121" s="295"/>
      <c r="E121" s="295"/>
      <c r="F121" s="262" t="s">
        <v>979</v>
      </c>
      <c r="G121" s="263">
        <v>1</v>
      </c>
      <c r="H121" s="263">
        <v>1</v>
      </c>
      <c r="I121" s="263">
        <v>266</v>
      </c>
      <c r="J121" s="263"/>
      <c r="K121" s="295"/>
      <c r="L121" s="295"/>
      <c r="M121" s="295"/>
    </row>
    <row r="122" spans="1:13" ht="31.5">
      <c r="A122" s="1248"/>
      <c r="B122" s="1249"/>
      <c r="C122" s="295"/>
      <c r="D122" s="295"/>
      <c r="E122" s="295"/>
      <c r="F122" s="262" t="s">
        <v>980</v>
      </c>
      <c r="G122" s="263">
        <v>1</v>
      </c>
      <c r="H122" s="263">
        <v>5</v>
      </c>
      <c r="I122" s="263">
        <v>1513</v>
      </c>
      <c r="J122" s="263"/>
      <c r="K122" s="295"/>
      <c r="L122" s="295"/>
      <c r="M122" s="295"/>
    </row>
    <row r="123" spans="1:13" ht="15.75">
      <c r="A123" s="1248"/>
      <c r="B123" s="1249"/>
      <c r="C123" s="295"/>
      <c r="D123" s="295"/>
      <c r="E123" s="295"/>
      <c r="F123" s="262" t="s">
        <v>981</v>
      </c>
      <c r="G123" s="263">
        <v>1</v>
      </c>
      <c r="H123" s="263">
        <v>3</v>
      </c>
      <c r="I123" s="263">
        <v>291</v>
      </c>
      <c r="J123" s="263"/>
      <c r="K123" s="295"/>
      <c r="L123" s="295"/>
      <c r="M123" s="295"/>
    </row>
    <row r="124" spans="1:13" ht="15.75">
      <c r="A124" s="1248"/>
      <c r="B124" s="1249"/>
      <c r="C124" s="295"/>
      <c r="D124" s="295"/>
      <c r="E124" s="295"/>
      <c r="F124" s="262" t="s">
        <v>982</v>
      </c>
      <c r="G124" s="263">
        <v>1</v>
      </c>
      <c r="H124" s="263">
        <v>3</v>
      </c>
      <c r="I124" s="263">
        <v>495</v>
      </c>
      <c r="J124" s="263"/>
      <c r="K124" s="295"/>
      <c r="L124" s="295"/>
      <c r="M124" s="295"/>
    </row>
    <row r="125" spans="1:13" ht="15.75">
      <c r="A125" s="1248"/>
      <c r="B125" s="1249"/>
      <c r="C125" s="295"/>
      <c r="D125" s="295"/>
      <c r="E125" s="295"/>
      <c r="F125" s="262" t="s">
        <v>983</v>
      </c>
      <c r="G125" s="263">
        <v>1</v>
      </c>
      <c r="H125" s="263">
        <v>1</v>
      </c>
      <c r="I125" s="263">
        <v>282</v>
      </c>
      <c r="J125" s="263"/>
      <c r="K125" s="295"/>
      <c r="L125" s="295"/>
      <c r="M125" s="295"/>
    </row>
    <row r="126" spans="1:13" ht="31.5">
      <c r="A126" s="1248"/>
      <c r="B126" s="1249"/>
      <c r="C126" s="295"/>
      <c r="D126" s="295"/>
      <c r="E126" s="295"/>
      <c r="F126" s="262" t="s">
        <v>984</v>
      </c>
      <c r="G126" s="263">
        <v>1</v>
      </c>
      <c r="H126" s="263">
        <v>5</v>
      </c>
      <c r="I126" s="263">
        <v>583</v>
      </c>
      <c r="J126" s="263"/>
      <c r="K126" s="295"/>
      <c r="L126" s="295"/>
      <c r="M126" s="295"/>
    </row>
    <row r="127" spans="1:13" ht="31.5">
      <c r="A127" s="1248"/>
      <c r="B127" s="1249"/>
      <c r="C127" s="295"/>
      <c r="D127" s="295"/>
      <c r="E127" s="295"/>
      <c r="F127" s="262" t="s">
        <v>985</v>
      </c>
      <c r="G127" s="263">
        <v>1</v>
      </c>
      <c r="H127" s="263">
        <v>2</v>
      </c>
      <c r="I127" s="263">
        <v>131</v>
      </c>
      <c r="J127" s="263"/>
      <c r="K127" s="295"/>
      <c r="L127" s="295"/>
      <c r="M127" s="295"/>
    </row>
    <row r="128" spans="1:13" ht="15.75">
      <c r="A128" s="1248"/>
      <c r="B128" s="1249"/>
      <c r="C128" s="295"/>
      <c r="D128" s="295"/>
      <c r="E128" s="295"/>
      <c r="F128" s="262" t="s">
        <v>986</v>
      </c>
      <c r="G128" s="263">
        <v>1</v>
      </c>
      <c r="H128" s="263">
        <v>13</v>
      </c>
      <c r="I128" s="263">
        <v>4496</v>
      </c>
      <c r="J128" s="263"/>
      <c r="K128" s="295"/>
      <c r="L128" s="295"/>
      <c r="M128" s="295"/>
    </row>
    <row r="129" spans="1:13" ht="15.75">
      <c r="A129" s="1248"/>
      <c r="B129" s="1249"/>
      <c r="C129" s="275"/>
      <c r="D129" s="275"/>
      <c r="E129" s="275"/>
      <c r="F129" s="262" t="s">
        <v>987</v>
      </c>
      <c r="G129" s="263">
        <v>1</v>
      </c>
      <c r="H129" s="263">
        <v>3</v>
      </c>
      <c r="I129" s="263">
        <v>848</v>
      </c>
      <c r="J129" s="263"/>
      <c r="K129" s="275"/>
      <c r="L129" s="275"/>
      <c r="M129" s="275"/>
    </row>
    <row r="130" spans="1:13" ht="15.75">
      <c r="A130" s="263"/>
      <c r="B130" s="281"/>
      <c r="C130" s="275"/>
      <c r="D130" s="275"/>
      <c r="E130" s="275"/>
      <c r="F130" s="262"/>
      <c r="G130" s="273">
        <f>SUM(G117:G129)</f>
        <v>13</v>
      </c>
      <c r="H130" s="273">
        <f aca="true" t="shared" si="15" ref="H130:M130">SUM(H117:H129)</f>
        <v>58</v>
      </c>
      <c r="I130" s="273">
        <f t="shared" si="15"/>
        <v>12482</v>
      </c>
      <c r="J130" s="273">
        <f t="shared" si="15"/>
        <v>0</v>
      </c>
      <c r="K130" s="271">
        <f t="shared" si="15"/>
        <v>0</v>
      </c>
      <c r="L130" s="271">
        <f t="shared" si="15"/>
        <v>0</v>
      </c>
      <c r="M130" s="271">
        <f t="shared" si="15"/>
        <v>0</v>
      </c>
    </row>
    <row r="131" spans="1:13" ht="15.75">
      <c r="A131" s="296" t="s">
        <v>18</v>
      </c>
      <c r="B131" s="296"/>
      <c r="C131" s="273">
        <f>C60+C26</f>
        <v>31</v>
      </c>
      <c r="D131" s="273">
        <f>D60+D26</f>
        <v>110</v>
      </c>
      <c r="E131" s="273">
        <f>E60+E26</f>
        <v>12126</v>
      </c>
      <c r="F131" s="262"/>
      <c r="G131" s="273">
        <f>G130+G112+G107+G104+G89+G77+G67+G63+G60+G54+G51+G48+G42+G28+G26+G17</f>
        <v>66</v>
      </c>
      <c r="H131" s="273">
        <f aca="true" t="shared" si="16" ref="H131:M131">H130+H112+H107+H104+H89+H77+H67+H63+H60+H54+H51+H48+H42+H28+H26+H17</f>
        <v>5323</v>
      </c>
      <c r="I131" s="273">
        <f t="shared" si="16"/>
        <v>709058</v>
      </c>
      <c r="J131" s="298">
        <f t="shared" si="16"/>
        <v>0</v>
      </c>
      <c r="K131" s="298">
        <f t="shared" si="16"/>
        <v>2</v>
      </c>
      <c r="L131" s="298">
        <f t="shared" si="16"/>
        <v>94</v>
      </c>
      <c r="M131" s="298">
        <f t="shared" si="16"/>
        <v>12237</v>
      </c>
    </row>
    <row r="132" spans="1:15" ht="12.75">
      <c r="A132" s="69"/>
      <c r="B132" s="69"/>
      <c r="C132" s="69"/>
      <c r="D132" s="69"/>
      <c r="E132" s="69"/>
      <c r="F132" s="267"/>
      <c r="G132" s="62"/>
      <c r="H132" s="62"/>
      <c r="I132" s="62"/>
      <c r="J132" s="62"/>
      <c r="K132" s="62"/>
      <c r="L132" s="62"/>
      <c r="M132" s="62"/>
      <c r="N132" s="62"/>
      <c r="O132" s="62"/>
    </row>
    <row r="133" spans="1:15" ht="12.75">
      <c r="A133" s="62"/>
      <c r="B133" s="62"/>
      <c r="C133" s="62"/>
      <c r="D133" s="62"/>
      <c r="E133" s="62"/>
      <c r="F133" s="267"/>
      <c r="G133" s="62"/>
      <c r="H133" s="62"/>
      <c r="I133" s="62"/>
      <c r="J133" s="62"/>
      <c r="K133" s="62"/>
      <c r="L133" s="62"/>
      <c r="M133" s="62"/>
      <c r="N133" s="62"/>
      <c r="O133" s="62"/>
    </row>
    <row r="134" spans="1:15" ht="12.75">
      <c r="A134" s="62"/>
      <c r="B134" s="62"/>
      <c r="C134" s="62"/>
      <c r="D134" s="62"/>
      <c r="E134" s="62"/>
      <c r="F134" s="267"/>
      <c r="G134" s="62"/>
      <c r="H134" s="62"/>
      <c r="I134" s="62"/>
      <c r="J134" s="62"/>
      <c r="K134" s="62"/>
      <c r="L134" s="62"/>
      <c r="M134" s="62"/>
      <c r="N134" s="62"/>
      <c r="O134" s="62"/>
    </row>
    <row r="136" spans="1:15" ht="12.75">
      <c r="A136" s="1257"/>
      <c r="B136" s="1257"/>
      <c r="C136" s="1257"/>
      <c r="D136" s="1257"/>
      <c r="E136" s="1257"/>
      <c r="F136" s="1257"/>
      <c r="G136" s="1257"/>
      <c r="H136" s="1257"/>
      <c r="I136" s="1257"/>
      <c r="J136" s="1257"/>
      <c r="K136" s="1257"/>
      <c r="L136" s="1257"/>
      <c r="M136" s="266"/>
      <c r="N136" s="1257"/>
      <c r="O136" s="1257"/>
    </row>
    <row r="137" spans="1:15" ht="12.75">
      <c r="A137" s="62"/>
      <c r="B137" s="62"/>
      <c r="C137" s="62"/>
      <c r="D137" s="62"/>
      <c r="E137" s="62"/>
      <c r="F137" s="267"/>
      <c r="G137" s="62"/>
      <c r="H137" s="62"/>
      <c r="I137" s="62"/>
      <c r="J137" s="62"/>
      <c r="K137" s="62"/>
      <c r="L137" s="62"/>
      <c r="M137" s="62"/>
      <c r="N137" s="62"/>
      <c r="O137" s="62"/>
    </row>
    <row r="138" spans="1:15" ht="15.75">
      <c r="A138" s="12" t="s">
        <v>1121</v>
      </c>
      <c r="B138" s="71"/>
      <c r="C138" s="71"/>
      <c r="D138" s="71"/>
      <c r="E138" s="71"/>
      <c r="F138" s="269"/>
      <c r="G138" s="71"/>
      <c r="H138" s="71"/>
      <c r="I138" s="71"/>
      <c r="J138" s="71"/>
      <c r="K138" s="1043" t="s">
        <v>12</v>
      </c>
      <c r="L138" s="1043"/>
      <c r="M138" s="1043"/>
      <c r="N138" s="97"/>
      <c r="O138" s="62"/>
    </row>
    <row r="139" spans="1:15" ht="15.75" customHeight="1">
      <c r="A139" s="1059" t="s">
        <v>13</v>
      </c>
      <c r="B139" s="1059"/>
      <c r="C139" s="1059"/>
      <c r="D139" s="1059"/>
      <c r="E139" s="1059"/>
      <c r="F139" s="1059"/>
      <c r="G139" s="1059"/>
      <c r="H139" s="1059"/>
      <c r="I139" s="1059"/>
      <c r="J139" s="1059"/>
      <c r="K139" s="1059"/>
      <c r="L139" s="1059"/>
      <c r="M139" s="1059"/>
      <c r="N139" s="62"/>
      <c r="O139" s="62"/>
    </row>
    <row r="140" spans="1:15" ht="15.75" customHeight="1">
      <c r="A140" s="1059" t="s">
        <v>14</v>
      </c>
      <c r="B140" s="1059"/>
      <c r="C140" s="1059"/>
      <c r="D140" s="1059"/>
      <c r="E140" s="1059"/>
      <c r="F140" s="1059"/>
      <c r="G140" s="1059"/>
      <c r="H140" s="1059"/>
      <c r="I140" s="1059"/>
      <c r="J140" s="1059"/>
      <c r="K140" s="1059"/>
      <c r="L140" s="1059"/>
      <c r="M140" s="1059"/>
      <c r="N140" s="97"/>
      <c r="O140" s="62"/>
    </row>
    <row r="141" spans="1:15" ht="12.75">
      <c r="A141" s="62"/>
      <c r="B141" s="62"/>
      <c r="C141" s="62"/>
      <c r="D141" s="62"/>
      <c r="E141" s="62"/>
      <c r="F141" s="267"/>
      <c r="G141" s="62"/>
      <c r="L141" s="21" t="s">
        <v>83</v>
      </c>
      <c r="M141" s="21"/>
      <c r="N141" s="21"/>
      <c r="O141" s="21"/>
    </row>
  </sheetData>
  <sheetProtection/>
  <mergeCells count="36">
    <mergeCell ref="K138:M138"/>
    <mergeCell ref="A139:M139"/>
    <mergeCell ref="A140:M140"/>
    <mergeCell ref="A109:A112"/>
    <mergeCell ref="B109:B112"/>
    <mergeCell ref="A117:A129"/>
    <mergeCell ref="B117:B129"/>
    <mergeCell ref="A136:L136"/>
    <mergeCell ref="N136:O136"/>
    <mergeCell ref="H65:H66"/>
    <mergeCell ref="B70:B76"/>
    <mergeCell ref="F70:F76"/>
    <mergeCell ref="A78:A88"/>
    <mergeCell ref="B78:B88"/>
    <mergeCell ref="A95:A102"/>
    <mergeCell ref="B95:B103"/>
    <mergeCell ref="A29:A41"/>
    <mergeCell ref="B29:B41"/>
    <mergeCell ref="A43:A47"/>
    <mergeCell ref="B43:B47"/>
    <mergeCell ref="A56:A59"/>
    <mergeCell ref="B56:B59"/>
    <mergeCell ref="L1:M1"/>
    <mergeCell ref="A2:M2"/>
    <mergeCell ref="A3:M3"/>
    <mergeCell ref="A5:M5"/>
    <mergeCell ref="F9:I9"/>
    <mergeCell ref="J9:M9"/>
    <mergeCell ref="A7:B7"/>
    <mergeCell ref="A12:A16"/>
    <mergeCell ref="B12:B16"/>
    <mergeCell ref="A9:A10"/>
    <mergeCell ref="B9:B10"/>
    <mergeCell ref="C9:E9"/>
    <mergeCell ref="A18:A25"/>
    <mergeCell ref="B18:B25"/>
  </mergeCells>
  <printOptions horizontalCentered="1"/>
  <pageMargins left="0.25" right="0.1" top="0.236220472440945" bottom="0" header="0.31496062992126" footer="0.31496062992126"/>
  <pageSetup horizontalDpi="600" verticalDpi="600" orientation="landscape" paperSize="9" scale="55" r:id="rId1"/>
  <rowBreaks count="2" manualBreakCount="2">
    <brk id="42" max="12" man="1"/>
    <brk id="94" max="12" man="1"/>
  </rowBreaks>
</worksheet>
</file>

<file path=xl/worksheets/sheet49.xml><?xml version="1.0" encoding="utf-8"?>
<worksheet xmlns="http://schemas.openxmlformats.org/spreadsheetml/2006/main" xmlns:r="http://schemas.openxmlformats.org/officeDocument/2006/relationships">
  <sheetPr>
    <pageSetUpPr fitToPage="1"/>
  </sheetPr>
  <dimension ref="A1:L50"/>
  <sheetViews>
    <sheetView view="pageBreakPreview" zoomScale="84" zoomScaleSheetLayoutView="84" zoomScalePageLayoutView="0" workbookViewId="0" topLeftCell="A1">
      <pane xSplit="2" ySplit="8" topLeftCell="D36" activePane="bottomRight" state="frozen"/>
      <selection pane="topLeft" activeCell="A1" sqref="A1"/>
      <selection pane="topRight" activeCell="C1" sqref="C1"/>
      <selection pane="bottomLeft" activeCell="A9" sqref="A9"/>
      <selection pane="bottomRight" activeCell="A50" sqref="A50"/>
    </sheetView>
  </sheetViews>
  <sheetFormatPr defaultColWidth="22.140625" defaultRowHeight="12.75"/>
  <cols>
    <col min="1" max="1" width="6.421875" style="13" customWidth="1"/>
    <col min="2" max="2" width="22.140625" style="13" customWidth="1"/>
    <col min="3" max="3" width="10.7109375" style="13" customWidth="1"/>
    <col min="4" max="4" width="11.00390625" style="13" bestFit="1" customWidth="1"/>
    <col min="5" max="5" width="10.00390625" style="13" customWidth="1"/>
    <col min="6" max="6" width="14.8515625" style="13" customWidth="1"/>
    <col min="7" max="7" width="17.140625" style="13" customWidth="1"/>
    <col min="8" max="8" width="12.8515625" style="13" customWidth="1"/>
    <col min="9" max="9" width="14.28125" style="13" customWidth="1"/>
    <col min="10" max="10" width="17.00390625" style="13" customWidth="1"/>
    <col min="11" max="11" width="18.00390625" style="13" customWidth="1"/>
    <col min="12" max="16384" width="22.140625" style="13" customWidth="1"/>
  </cols>
  <sheetData>
    <row r="1" spans="1:11" ht="15.75">
      <c r="A1" s="996" t="s">
        <v>0</v>
      </c>
      <c r="B1" s="996"/>
      <c r="C1" s="996"/>
      <c r="D1" s="996"/>
      <c r="E1" s="996"/>
      <c r="F1" s="996"/>
      <c r="G1" s="996"/>
      <c r="H1" s="996"/>
      <c r="I1" s="996"/>
      <c r="J1" s="1142" t="s">
        <v>544</v>
      </c>
      <c r="K1" s="1142"/>
    </row>
    <row r="2" spans="1:11" ht="20.25">
      <c r="A2" s="997" t="s">
        <v>656</v>
      </c>
      <c r="B2" s="997"/>
      <c r="C2" s="997"/>
      <c r="D2" s="997"/>
      <c r="E2" s="997"/>
      <c r="F2" s="997"/>
      <c r="G2" s="997"/>
      <c r="H2" s="997"/>
      <c r="I2" s="997"/>
      <c r="J2" s="997"/>
      <c r="K2" s="997"/>
    </row>
    <row r="4" spans="1:11" ht="12.75">
      <c r="A4" s="992" t="s">
        <v>543</v>
      </c>
      <c r="B4" s="992"/>
      <c r="C4" s="992"/>
      <c r="D4" s="992"/>
      <c r="E4" s="992"/>
      <c r="F4" s="992"/>
      <c r="G4" s="992"/>
      <c r="H4" s="992"/>
      <c r="I4" s="992"/>
      <c r="J4" s="992"/>
      <c r="K4" s="992"/>
    </row>
    <row r="5" spans="1:12" ht="12.75">
      <c r="A5" s="734" t="s">
        <v>268</v>
      </c>
      <c r="B5" s="734"/>
      <c r="C5" s="734"/>
      <c r="D5" s="734"/>
      <c r="E5" s="734"/>
      <c r="F5" s="734"/>
      <c r="G5" s="734"/>
      <c r="H5" s="734"/>
      <c r="J5" s="1265" t="s">
        <v>826</v>
      </c>
      <c r="K5" s="1265"/>
      <c r="L5" s="1265"/>
    </row>
    <row r="6" spans="1:11" ht="27.75" customHeight="1">
      <c r="A6" s="970" t="s">
        <v>2</v>
      </c>
      <c r="B6" s="970" t="s">
        <v>3</v>
      </c>
      <c r="C6" s="970" t="s">
        <v>312</v>
      </c>
      <c r="D6" s="970" t="s">
        <v>313</v>
      </c>
      <c r="E6" s="970"/>
      <c r="F6" s="970"/>
      <c r="G6" s="970"/>
      <c r="H6" s="970"/>
      <c r="I6" s="976" t="s">
        <v>314</v>
      </c>
      <c r="J6" s="991"/>
      <c r="K6" s="977"/>
    </row>
    <row r="7" spans="1:11" ht="63.75">
      <c r="A7" s="970"/>
      <c r="B7" s="970"/>
      <c r="C7" s="970"/>
      <c r="D7" s="5" t="s">
        <v>315</v>
      </c>
      <c r="E7" s="5" t="s">
        <v>204</v>
      </c>
      <c r="F7" s="5" t="s">
        <v>465</v>
      </c>
      <c r="G7" s="5" t="s">
        <v>316</v>
      </c>
      <c r="H7" s="5" t="s">
        <v>437</v>
      </c>
      <c r="I7" s="5" t="s">
        <v>317</v>
      </c>
      <c r="J7" s="5" t="s">
        <v>318</v>
      </c>
      <c r="K7" s="5" t="s">
        <v>319</v>
      </c>
    </row>
    <row r="8" spans="1:11" ht="12.75">
      <c r="A8" s="51" t="s">
        <v>275</v>
      </c>
      <c r="B8" s="51" t="s">
        <v>276</v>
      </c>
      <c r="C8" s="51" t="s">
        <v>277</v>
      </c>
      <c r="D8" s="51" t="s">
        <v>278</v>
      </c>
      <c r="E8" s="51" t="s">
        <v>279</v>
      </c>
      <c r="F8" s="51" t="s">
        <v>280</v>
      </c>
      <c r="G8" s="51" t="s">
        <v>281</v>
      </c>
      <c r="H8" s="51" t="s">
        <v>282</v>
      </c>
      <c r="I8" s="51" t="s">
        <v>301</v>
      </c>
      <c r="J8" s="51" t="s">
        <v>302</v>
      </c>
      <c r="K8" s="51" t="s">
        <v>303</v>
      </c>
    </row>
    <row r="9" spans="1:11" ht="14.25">
      <c r="A9" s="14">
        <v>1</v>
      </c>
      <c r="B9" s="33" t="s">
        <v>1022</v>
      </c>
      <c r="C9" s="767">
        <v>5</v>
      </c>
      <c r="D9" s="767">
        <v>69</v>
      </c>
      <c r="E9" s="767">
        <v>14484</v>
      </c>
      <c r="F9" s="767">
        <v>0</v>
      </c>
      <c r="G9" s="767">
        <v>228</v>
      </c>
      <c r="H9" s="767">
        <f>F9+G9</f>
        <v>228</v>
      </c>
      <c r="I9" s="767">
        <v>0</v>
      </c>
      <c r="J9" s="767">
        <v>27.700000000000003</v>
      </c>
      <c r="K9" s="767">
        <f>I9+J9</f>
        <v>27.700000000000003</v>
      </c>
    </row>
    <row r="10" spans="1:11" ht="14.25">
      <c r="A10" s="14">
        <v>2</v>
      </c>
      <c r="B10" s="33" t="s">
        <v>1023</v>
      </c>
      <c r="C10" s="767">
        <v>0</v>
      </c>
      <c r="D10" s="767">
        <v>0</v>
      </c>
      <c r="E10" s="767">
        <v>0</v>
      </c>
      <c r="F10" s="767">
        <v>0</v>
      </c>
      <c r="G10" s="767">
        <v>0</v>
      </c>
      <c r="H10" s="767">
        <f aca="true" t="shared" si="0" ref="H10:H42">F10+G10</f>
        <v>0</v>
      </c>
      <c r="I10" s="767">
        <v>0</v>
      </c>
      <c r="J10" s="767">
        <v>0</v>
      </c>
      <c r="K10" s="767">
        <f aca="true" t="shared" si="1" ref="K10:K42">I10+J10</f>
        <v>0</v>
      </c>
    </row>
    <row r="11" spans="1:11" ht="14.25">
      <c r="A11" s="14">
        <v>3</v>
      </c>
      <c r="B11" s="33" t="s">
        <v>1024</v>
      </c>
      <c r="C11" s="767">
        <v>7</v>
      </c>
      <c r="D11" s="767">
        <v>529</v>
      </c>
      <c r="E11" s="767">
        <v>60280</v>
      </c>
      <c r="F11" s="767">
        <v>0</v>
      </c>
      <c r="G11" s="767">
        <v>1192</v>
      </c>
      <c r="H11" s="767">
        <f t="shared" si="0"/>
        <v>1192</v>
      </c>
      <c r="I11" s="767">
        <v>0</v>
      </c>
      <c r="J11" s="767">
        <v>269.26</v>
      </c>
      <c r="K11" s="767">
        <f t="shared" si="1"/>
        <v>269.26</v>
      </c>
    </row>
    <row r="12" spans="1:11" ht="14.25">
      <c r="A12" s="14">
        <v>4</v>
      </c>
      <c r="B12" s="33" t="s">
        <v>1025</v>
      </c>
      <c r="C12" s="767">
        <v>1</v>
      </c>
      <c r="D12" s="767">
        <v>538</v>
      </c>
      <c r="E12" s="767">
        <v>85290</v>
      </c>
      <c r="F12" s="767">
        <v>0</v>
      </c>
      <c r="G12" s="767">
        <v>1170</v>
      </c>
      <c r="H12" s="767">
        <f t="shared" si="0"/>
        <v>1170</v>
      </c>
      <c r="I12" s="767">
        <v>0</v>
      </c>
      <c r="J12" s="767">
        <v>155.61</v>
      </c>
      <c r="K12" s="767">
        <f t="shared" si="1"/>
        <v>155.61</v>
      </c>
    </row>
    <row r="13" spans="1:11" ht="14.25">
      <c r="A13" s="14">
        <v>5</v>
      </c>
      <c r="B13" s="33" t="s">
        <v>1026</v>
      </c>
      <c r="C13" s="767">
        <v>10</v>
      </c>
      <c r="D13" s="767">
        <v>838</v>
      </c>
      <c r="E13" s="767">
        <v>113910</v>
      </c>
      <c r="F13" s="767">
        <v>0</v>
      </c>
      <c r="G13" s="767">
        <v>1523</v>
      </c>
      <c r="H13" s="767">
        <f t="shared" si="0"/>
        <v>1523</v>
      </c>
      <c r="I13" s="767">
        <v>0</v>
      </c>
      <c r="J13" s="767">
        <v>287.84</v>
      </c>
      <c r="K13" s="767">
        <f t="shared" si="1"/>
        <v>287.84</v>
      </c>
    </row>
    <row r="14" spans="1:11" ht="14.25">
      <c r="A14" s="14">
        <v>6</v>
      </c>
      <c r="B14" s="33" t="s">
        <v>1027</v>
      </c>
      <c r="C14" s="767">
        <v>5</v>
      </c>
      <c r="D14" s="767">
        <v>1172</v>
      </c>
      <c r="E14" s="767">
        <v>123029</v>
      </c>
      <c r="F14" s="767">
        <v>0</v>
      </c>
      <c r="G14" s="767">
        <v>2000</v>
      </c>
      <c r="H14" s="767">
        <f t="shared" si="0"/>
        <v>2000</v>
      </c>
      <c r="I14" s="767">
        <v>0</v>
      </c>
      <c r="J14" s="767">
        <v>190.26</v>
      </c>
      <c r="K14" s="767">
        <f t="shared" si="1"/>
        <v>190.26</v>
      </c>
    </row>
    <row r="15" spans="1:11" ht="14.25">
      <c r="A15" s="14">
        <v>7</v>
      </c>
      <c r="B15" s="33" t="s">
        <v>1028</v>
      </c>
      <c r="C15" s="767">
        <v>0</v>
      </c>
      <c r="D15" s="767">
        <v>0</v>
      </c>
      <c r="E15" s="767">
        <v>0</v>
      </c>
      <c r="F15" s="767">
        <v>0</v>
      </c>
      <c r="G15" s="767">
        <v>0</v>
      </c>
      <c r="H15" s="767">
        <f t="shared" si="0"/>
        <v>0</v>
      </c>
      <c r="I15" s="767">
        <v>0</v>
      </c>
      <c r="J15" s="767">
        <v>0</v>
      </c>
      <c r="K15" s="767">
        <f t="shared" si="1"/>
        <v>0</v>
      </c>
    </row>
    <row r="16" spans="1:11" ht="14.25">
      <c r="A16" s="14">
        <v>8</v>
      </c>
      <c r="B16" s="33" t="s">
        <v>1029</v>
      </c>
      <c r="C16" s="767">
        <v>1</v>
      </c>
      <c r="D16" s="767">
        <v>74</v>
      </c>
      <c r="E16" s="767">
        <v>6053</v>
      </c>
      <c r="F16" s="767">
        <v>0</v>
      </c>
      <c r="G16" s="767">
        <v>123</v>
      </c>
      <c r="H16" s="767">
        <f t="shared" si="0"/>
        <v>123</v>
      </c>
      <c r="I16" s="767">
        <v>0</v>
      </c>
      <c r="J16" s="767">
        <v>14.42</v>
      </c>
      <c r="K16" s="767">
        <f t="shared" si="1"/>
        <v>14.42</v>
      </c>
    </row>
    <row r="17" spans="1:11" ht="14.25">
      <c r="A17" s="14">
        <v>9</v>
      </c>
      <c r="B17" s="33" t="s">
        <v>1030</v>
      </c>
      <c r="C17" s="767"/>
      <c r="D17" s="767">
        <v>37</v>
      </c>
      <c r="E17" s="767">
        <v>1892</v>
      </c>
      <c r="F17" s="767">
        <v>0</v>
      </c>
      <c r="G17" s="767">
        <v>36</v>
      </c>
      <c r="H17" s="767">
        <f t="shared" si="0"/>
        <v>36</v>
      </c>
      <c r="I17" s="767">
        <v>0</v>
      </c>
      <c r="J17" s="767">
        <v>7.56</v>
      </c>
      <c r="K17" s="767">
        <f t="shared" si="1"/>
        <v>7.56</v>
      </c>
    </row>
    <row r="18" spans="1:11" ht="14.25">
      <c r="A18" s="14">
        <v>10</v>
      </c>
      <c r="B18" s="33" t="s">
        <v>1031</v>
      </c>
      <c r="C18" s="767">
        <v>0</v>
      </c>
      <c r="D18" s="767">
        <v>0</v>
      </c>
      <c r="E18" s="767">
        <v>0</v>
      </c>
      <c r="F18" s="767">
        <v>0</v>
      </c>
      <c r="G18" s="767">
        <v>0</v>
      </c>
      <c r="H18" s="767">
        <f t="shared" si="0"/>
        <v>0</v>
      </c>
      <c r="I18" s="767">
        <v>0</v>
      </c>
      <c r="J18" s="767">
        <v>0</v>
      </c>
      <c r="K18" s="767">
        <f t="shared" si="1"/>
        <v>0</v>
      </c>
    </row>
    <row r="19" spans="1:11" ht="14.25">
      <c r="A19" s="14">
        <v>11</v>
      </c>
      <c r="B19" s="33" t="s">
        <v>1032</v>
      </c>
      <c r="C19" s="767">
        <v>5</v>
      </c>
      <c r="D19" s="767">
        <v>422</v>
      </c>
      <c r="E19" s="767">
        <v>54541</v>
      </c>
      <c r="F19" s="767">
        <v>0</v>
      </c>
      <c r="G19" s="767">
        <v>947</v>
      </c>
      <c r="H19" s="767">
        <f t="shared" si="0"/>
        <v>947</v>
      </c>
      <c r="I19" s="767">
        <v>0</v>
      </c>
      <c r="J19" s="767">
        <v>213.04000000000002</v>
      </c>
      <c r="K19" s="767">
        <f t="shared" si="1"/>
        <v>213.04000000000002</v>
      </c>
    </row>
    <row r="20" spans="1:11" ht="14.25">
      <c r="A20" s="14">
        <v>12</v>
      </c>
      <c r="B20" s="33" t="s">
        <v>1033</v>
      </c>
      <c r="C20" s="767">
        <v>0</v>
      </c>
      <c r="D20" s="767">
        <v>0</v>
      </c>
      <c r="E20" s="767">
        <v>0</v>
      </c>
      <c r="F20" s="767">
        <v>0</v>
      </c>
      <c r="G20" s="767">
        <v>0</v>
      </c>
      <c r="H20" s="767">
        <f t="shared" si="0"/>
        <v>0</v>
      </c>
      <c r="I20" s="767">
        <v>0</v>
      </c>
      <c r="J20" s="767">
        <v>0</v>
      </c>
      <c r="K20" s="767">
        <f t="shared" si="1"/>
        <v>0</v>
      </c>
    </row>
    <row r="21" spans="1:11" ht="14.25">
      <c r="A21" s="14">
        <v>13</v>
      </c>
      <c r="B21" s="33" t="s">
        <v>1034</v>
      </c>
      <c r="C21" s="767">
        <v>1</v>
      </c>
      <c r="D21" s="767">
        <v>134</v>
      </c>
      <c r="E21" s="767">
        <v>14399</v>
      </c>
      <c r="F21" s="767">
        <v>0</v>
      </c>
      <c r="G21" s="767">
        <v>288</v>
      </c>
      <c r="H21" s="767">
        <f t="shared" si="0"/>
        <v>288</v>
      </c>
      <c r="I21" s="767">
        <v>0</v>
      </c>
      <c r="J21" s="767">
        <v>11.52</v>
      </c>
      <c r="K21" s="767">
        <f t="shared" si="1"/>
        <v>11.52</v>
      </c>
    </row>
    <row r="22" spans="1:11" ht="14.25">
      <c r="A22" s="14">
        <v>14</v>
      </c>
      <c r="B22" s="33" t="s">
        <v>1035</v>
      </c>
      <c r="C22" s="767">
        <v>0</v>
      </c>
      <c r="D22" s="767">
        <v>0</v>
      </c>
      <c r="E22" s="767">
        <v>0</v>
      </c>
      <c r="F22" s="767">
        <v>0</v>
      </c>
      <c r="G22" s="767">
        <v>0</v>
      </c>
      <c r="H22" s="767">
        <f t="shared" si="0"/>
        <v>0</v>
      </c>
      <c r="I22" s="767">
        <v>0</v>
      </c>
      <c r="J22" s="767">
        <v>0</v>
      </c>
      <c r="K22" s="767">
        <f t="shared" si="1"/>
        <v>0</v>
      </c>
    </row>
    <row r="23" spans="1:11" ht="14.25">
      <c r="A23" s="14">
        <v>15</v>
      </c>
      <c r="B23" s="33" t="s">
        <v>1036</v>
      </c>
      <c r="C23" s="767"/>
      <c r="D23" s="767">
        <v>1069</v>
      </c>
      <c r="E23" s="767">
        <v>160716</v>
      </c>
      <c r="F23" s="767">
        <v>0</v>
      </c>
      <c r="G23" s="767">
        <v>2819</v>
      </c>
      <c r="H23" s="767">
        <f t="shared" si="0"/>
        <v>2819</v>
      </c>
      <c r="I23" s="767">
        <v>0</v>
      </c>
      <c r="J23" s="767">
        <v>585.71</v>
      </c>
      <c r="K23" s="767">
        <f t="shared" si="1"/>
        <v>585.71</v>
      </c>
    </row>
    <row r="24" spans="1:11" ht="14.25">
      <c r="A24" s="14">
        <v>16</v>
      </c>
      <c r="B24" s="33" t="s">
        <v>1037</v>
      </c>
      <c r="C24" s="767">
        <v>0</v>
      </c>
      <c r="D24" s="767">
        <v>0</v>
      </c>
      <c r="E24" s="767">
        <v>0</v>
      </c>
      <c r="F24" s="767">
        <v>0</v>
      </c>
      <c r="G24" s="767">
        <v>0</v>
      </c>
      <c r="H24" s="767">
        <f t="shared" si="0"/>
        <v>0</v>
      </c>
      <c r="I24" s="767">
        <v>0</v>
      </c>
      <c r="J24" s="767">
        <v>0</v>
      </c>
      <c r="K24" s="767">
        <f t="shared" si="1"/>
        <v>0</v>
      </c>
    </row>
    <row r="25" spans="1:11" ht="14.25">
      <c r="A25" s="14">
        <v>17</v>
      </c>
      <c r="B25" s="33" t="s">
        <v>1038</v>
      </c>
      <c r="C25" s="767">
        <v>0</v>
      </c>
      <c r="D25" s="767">
        <v>0</v>
      </c>
      <c r="E25" s="767">
        <v>0</v>
      </c>
      <c r="F25" s="767">
        <v>0</v>
      </c>
      <c r="G25" s="767">
        <v>0</v>
      </c>
      <c r="H25" s="767">
        <f t="shared" si="0"/>
        <v>0</v>
      </c>
      <c r="I25" s="767">
        <v>0</v>
      </c>
      <c r="J25" s="767">
        <v>0</v>
      </c>
      <c r="K25" s="767">
        <f t="shared" si="1"/>
        <v>0</v>
      </c>
    </row>
    <row r="26" spans="1:11" ht="14.25">
      <c r="A26" s="14">
        <v>18</v>
      </c>
      <c r="B26" s="33" t="s">
        <v>1039</v>
      </c>
      <c r="C26" s="767">
        <v>2</v>
      </c>
      <c r="D26" s="767">
        <v>60</v>
      </c>
      <c r="E26" s="767">
        <v>10267</v>
      </c>
      <c r="F26" s="767">
        <v>0</v>
      </c>
      <c r="G26" s="767">
        <v>142</v>
      </c>
      <c r="H26" s="767">
        <f t="shared" si="0"/>
        <v>142</v>
      </c>
      <c r="I26" s="767">
        <v>0</v>
      </c>
      <c r="J26" s="767">
        <v>37.9</v>
      </c>
      <c r="K26" s="767">
        <f t="shared" si="1"/>
        <v>37.9</v>
      </c>
    </row>
    <row r="27" spans="1:11" ht="14.25">
      <c r="A27" s="14">
        <v>19</v>
      </c>
      <c r="B27" s="33" t="s">
        <v>1071</v>
      </c>
      <c r="C27" s="767">
        <v>12</v>
      </c>
      <c r="D27" s="767">
        <v>127</v>
      </c>
      <c r="E27" s="767">
        <v>23318</v>
      </c>
      <c r="F27" s="767">
        <v>0</v>
      </c>
      <c r="G27" s="767">
        <v>606</v>
      </c>
      <c r="H27" s="767">
        <f t="shared" si="0"/>
        <v>606</v>
      </c>
      <c r="I27" s="767">
        <v>0</v>
      </c>
      <c r="J27" s="767">
        <v>141.72199999999998</v>
      </c>
      <c r="K27" s="767">
        <f t="shared" si="1"/>
        <v>141.72199999999998</v>
      </c>
    </row>
    <row r="28" spans="1:11" ht="14.25">
      <c r="A28" s="14">
        <v>20</v>
      </c>
      <c r="B28" s="33" t="s">
        <v>1040</v>
      </c>
      <c r="C28" s="767">
        <v>0</v>
      </c>
      <c r="D28" s="767">
        <v>0</v>
      </c>
      <c r="E28" s="767">
        <v>0</v>
      </c>
      <c r="F28" s="767">
        <v>0</v>
      </c>
      <c r="G28" s="767">
        <v>0</v>
      </c>
      <c r="H28" s="767">
        <f t="shared" si="0"/>
        <v>0</v>
      </c>
      <c r="I28" s="767">
        <v>0</v>
      </c>
      <c r="J28" s="767">
        <v>0</v>
      </c>
      <c r="K28" s="767">
        <f t="shared" si="1"/>
        <v>0</v>
      </c>
    </row>
    <row r="29" spans="1:11" ht="14.25">
      <c r="A29" s="14">
        <v>21</v>
      </c>
      <c r="B29" s="33" t="s">
        <v>1041</v>
      </c>
      <c r="C29" s="767">
        <v>0</v>
      </c>
      <c r="D29" s="767">
        <v>0</v>
      </c>
      <c r="E29" s="767">
        <v>0</v>
      </c>
      <c r="F29" s="767">
        <v>0</v>
      </c>
      <c r="G29" s="767">
        <v>0</v>
      </c>
      <c r="H29" s="767">
        <f t="shared" si="0"/>
        <v>0</v>
      </c>
      <c r="I29" s="767">
        <v>0</v>
      </c>
      <c r="J29" s="767">
        <v>0</v>
      </c>
      <c r="K29" s="767">
        <f t="shared" si="1"/>
        <v>0</v>
      </c>
    </row>
    <row r="30" spans="1:11" ht="14.25">
      <c r="A30" s="14">
        <v>22</v>
      </c>
      <c r="B30" s="33" t="s">
        <v>1042</v>
      </c>
      <c r="C30" s="767">
        <v>0</v>
      </c>
      <c r="D30" s="767">
        <v>0</v>
      </c>
      <c r="E30" s="767">
        <v>0</v>
      </c>
      <c r="F30" s="767">
        <v>0</v>
      </c>
      <c r="G30" s="767">
        <v>0</v>
      </c>
      <c r="H30" s="767">
        <f t="shared" si="0"/>
        <v>0</v>
      </c>
      <c r="I30" s="767">
        <v>0</v>
      </c>
      <c r="J30" s="767">
        <v>0</v>
      </c>
      <c r="K30" s="767">
        <f t="shared" si="1"/>
        <v>0</v>
      </c>
    </row>
    <row r="31" spans="1:11" ht="14.25">
      <c r="A31" s="14">
        <v>23</v>
      </c>
      <c r="B31" s="33" t="s">
        <v>1043</v>
      </c>
      <c r="C31" s="767">
        <v>0</v>
      </c>
      <c r="D31" s="767">
        <v>0</v>
      </c>
      <c r="E31" s="767">
        <v>0</v>
      </c>
      <c r="F31" s="767">
        <v>0</v>
      </c>
      <c r="G31" s="767">
        <v>0</v>
      </c>
      <c r="H31" s="767">
        <f t="shared" si="0"/>
        <v>0</v>
      </c>
      <c r="I31" s="767">
        <v>0</v>
      </c>
      <c r="J31" s="767">
        <v>0</v>
      </c>
      <c r="K31" s="767">
        <f t="shared" si="1"/>
        <v>0</v>
      </c>
    </row>
    <row r="32" spans="1:11" ht="14.25">
      <c r="A32" s="14">
        <v>24</v>
      </c>
      <c r="B32" s="33" t="s">
        <v>1044</v>
      </c>
      <c r="C32" s="767">
        <v>0</v>
      </c>
      <c r="D32" s="767">
        <v>0</v>
      </c>
      <c r="E32" s="767">
        <v>0</v>
      </c>
      <c r="F32" s="767">
        <v>0</v>
      </c>
      <c r="G32" s="767">
        <v>0</v>
      </c>
      <c r="H32" s="767">
        <f t="shared" si="0"/>
        <v>0</v>
      </c>
      <c r="I32" s="767">
        <v>0</v>
      </c>
      <c r="J32" s="767">
        <v>0</v>
      </c>
      <c r="K32" s="767">
        <f t="shared" si="1"/>
        <v>0</v>
      </c>
    </row>
    <row r="33" spans="1:11" ht="14.25">
      <c r="A33" s="14">
        <v>25</v>
      </c>
      <c r="B33" s="33" t="s">
        <v>1046</v>
      </c>
      <c r="C33" s="767">
        <v>0</v>
      </c>
      <c r="D33" s="767">
        <v>159</v>
      </c>
      <c r="E33" s="767">
        <v>21244</v>
      </c>
      <c r="F33" s="767">
        <v>0</v>
      </c>
      <c r="G33" s="767">
        <v>300</v>
      </c>
      <c r="H33" s="767">
        <f t="shared" si="0"/>
        <v>300</v>
      </c>
      <c r="I33" s="767">
        <v>0</v>
      </c>
      <c r="J33" s="767">
        <v>0</v>
      </c>
      <c r="K33" s="767">
        <f t="shared" si="1"/>
        <v>0</v>
      </c>
    </row>
    <row r="34" spans="1:11" ht="14.25">
      <c r="A34" s="14">
        <v>26</v>
      </c>
      <c r="B34" s="33" t="s">
        <v>1047</v>
      </c>
      <c r="C34" s="767">
        <v>0</v>
      </c>
      <c r="D34" s="767">
        <v>0</v>
      </c>
      <c r="E34" s="767">
        <v>0</v>
      </c>
      <c r="F34" s="767">
        <v>0</v>
      </c>
      <c r="G34" s="767">
        <v>0</v>
      </c>
      <c r="H34" s="767">
        <f t="shared" si="0"/>
        <v>0</v>
      </c>
      <c r="I34" s="767">
        <v>0</v>
      </c>
      <c r="J34" s="767">
        <v>0</v>
      </c>
      <c r="K34" s="767">
        <f t="shared" si="1"/>
        <v>0</v>
      </c>
    </row>
    <row r="35" spans="1:11" ht="14.25">
      <c r="A35" s="14">
        <v>27</v>
      </c>
      <c r="B35" s="33" t="s">
        <v>1048</v>
      </c>
      <c r="C35" s="767">
        <v>1</v>
      </c>
      <c r="D35" s="767">
        <v>20</v>
      </c>
      <c r="E35" s="767">
        <v>1381</v>
      </c>
      <c r="F35" s="767">
        <v>0</v>
      </c>
      <c r="G35" s="767">
        <v>37</v>
      </c>
      <c r="H35" s="767">
        <f t="shared" si="0"/>
        <v>37</v>
      </c>
      <c r="I35" s="767">
        <v>0</v>
      </c>
      <c r="J35" s="767">
        <v>7.77</v>
      </c>
      <c r="K35" s="767">
        <f t="shared" si="1"/>
        <v>7.77</v>
      </c>
    </row>
    <row r="36" spans="1:11" ht="14.25">
      <c r="A36" s="14">
        <v>28</v>
      </c>
      <c r="B36" s="33" t="s">
        <v>1049</v>
      </c>
      <c r="C36" s="767">
        <v>0</v>
      </c>
      <c r="D36" s="767">
        <v>0</v>
      </c>
      <c r="E36" s="767">
        <v>0</v>
      </c>
      <c r="F36" s="767">
        <v>0</v>
      </c>
      <c r="G36" s="767">
        <v>0</v>
      </c>
      <c r="H36" s="767">
        <f t="shared" si="0"/>
        <v>0</v>
      </c>
      <c r="I36" s="767">
        <v>0</v>
      </c>
      <c r="J36" s="767">
        <v>0</v>
      </c>
      <c r="K36" s="767">
        <f t="shared" si="1"/>
        <v>0</v>
      </c>
    </row>
    <row r="37" spans="1:11" ht="14.25">
      <c r="A37" s="14">
        <v>29</v>
      </c>
      <c r="B37" s="33" t="s">
        <v>1050</v>
      </c>
      <c r="C37" s="767">
        <v>3</v>
      </c>
      <c r="D37" s="767">
        <v>7</v>
      </c>
      <c r="E37" s="767">
        <v>5772</v>
      </c>
      <c r="F37" s="767">
        <v>0</v>
      </c>
      <c r="G37" s="767">
        <v>62</v>
      </c>
      <c r="H37" s="767">
        <f t="shared" si="0"/>
        <v>62</v>
      </c>
      <c r="I37" s="767">
        <v>0</v>
      </c>
      <c r="J37" s="767">
        <v>6.199999999999999</v>
      </c>
      <c r="K37" s="767">
        <f t="shared" si="1"/>
        <v>6.199999999999999</v>
      </c>
    </row>
    <row r="38" spans="1:11" ht="14.25">
      <c r="A38" s="14">
        <v>30</v>
      </c>
      <c r="B38" s="33" t="s">
        <v>1051</v>
      </c>
      <c r="C38" s="767">
        <v>0</v>
      </c>
      <c r="D38" s="767">
        <v>0</v>
      </c>
      <c r="E38" s="767">
        <v>0</v>
      </c>
      <c r="F38" s="767">
        <v>0</v>
      </c>
      <c r="G38" s="767">
        <v>0</v>
      </c>
      <c r="H38" s="767">
        <f t="shared" si="0"/>
        <v>0</v>
      </c>
      <c r="I38" s="767">
        <v>0</v>
      </c>
      <c r="J38" s="767">
        <v>0</v>
      </c>
      <c r="K38" s="767">
        <f t="shared" si="1"/>
        <v>0</v>
      </c>
    </row>
    <row r="39" spans="1:11" ht="14.25">
      <c r="A39" s="14">
        <v>31</v>
      </c>
      <c r="B39" s="33" t="s">
        <v>1052</v>
      </c>
      <c r="C39" s="767">
        <v>0</v>
      </c>
      <c r="D39" s="767">
        <v>0</v>
      </c>
      <c r="E39" s="767">
        <v>0</v>
      </c>
      <c r="F39" s="767">
        <v>0</v>
      </c>
      <c r="G39" s="767">
        <v>0</v>
      </c>
      <c r="H39" s="767">
        <f t="shared" si="0"/>
        <v>0</v>
      </c>
      <c r="I39" s="767">
        <v>0</v>
      </c>
      <c r="J39" s="767">
        <v>0</v>
      </c>
      <c r="K39" s="767">
        <f t="shared" si="1"/>
        <v>0</v>
      </c>
    </row>
    <row r="40" spans="1:11" ht="14.25">
      <c r="A40" s="14">
        <v>32</v>
      </c>
      <c r="B40" s="33" t="s">
        <v>1053</v>
      </c>
      <c r="C40" s="767">
        <v>0</v>
      </c>
      <c r="D40" s="767">
        <v>0</v>
      </c>
      <c r="E40" s="767">
        <v>0</v>
      </c>
      <c r="F40" s="767">
        <v>0</v>
      </c>
      <c r="G40" s="767">
        <v>0</v>
      </c>
      <c r="H40" s="767">
        <f t="shared" si="0"/>
        <v>0</v>
      </c>
      <c r="I40" s="767">
        <v>0</v>
      </c>
      <c r="J40" s="767">
        <v>0</v>
      </c>
      <c r="K40" s="767">
        <f t="shared" si="1"/>
        <v>0</v>
      </c>
    </row>
    <row r="41" spans="1:11" ht="14.25">
      <c r="A41" s="14">
        <v>33</v>
      </c>
      <c r="B41" s="33" t="s">
        <v>1054</v>
      </c>
      <c r="C41" s="767">
        <v>0</v>
      </c>
      <c r="D41" s="767">
        <v>0</v>
      </c>
      <c r="E41" s="767">
        <v>0</v>
      </c>
      <c r="F41" s="767">
        <v>0</v>
      </c>
      <c r="G41" s="767">
        <v>0</v>
      </c>
      <c r="H41" s="767">
        <f t="shared" si="0"/>
        <v>0</v>
      </c>
      <c r="I41" s="767">
        <v>0</v>
      </c>
      <c r="J41" s="767">
        <v>0</v>
      </c>
      <c r="K41" s="767">
        <f t="shared" si="1"/>
        <v>0</v>
      </c>
    </row>
    <row r="42" spans="1:11" ht="14.25">
      <c r="A42" s="14">
        <v>34</v>
      </c>
      <c r="B42" s="33" t="s">
        <v>1055</v>
      </c>
      <c r="C42" s="767">
        <v>13</v>
      </c>
      <c r="D42" s="767">
        <v>58</v>
      </c>
      <c r="E42" s="767">
        <v>12482</v>
      </c>
      <c r="F42" s="767">
        <v>0</v>
      </c>
      <c r="G42" s="767">
        <v>0</v>
      </c>
      <c r="H42" s="767">
        <f t="shared" si="0"/>
        <v>0</v>
      </c>
      <c r="I42" s="767">
        <v>0</v>
      </c>
      <c r="J42" s="767">
        <v>0</v>
      </c>
      <c r="K42" s="767">
        <f t="shared" si="1"/>
        <v>0</v>
      </c>
    </row>
    <row r="43" spans="1:11" ht="12.75">
      <c r="A43" s="18" t="s">
        <v>18</v>
      </c>
      <c r="B43" s="15"/>
      <c r="C43" s="725">
        <f aca="true" t="shared" si="2" ref="C43:K43">SUM(C9:C42)</f>
        <v>66</v>
      </c>
      <c r="D43" s="725">
        <f t="shared" si="2"/>
        <v>5313</v>
      </c>
      <c r="E43" s="725">
        <f t="shared" si="2"/>
        <v>709058</v>
      </c>
      <c r="F43" s="767">
        <v>0</v>
      </c>
      <c r="G43" s="725">
        <f t="shared" si="2"/>
        <v>11473</v>
      </c>
      <c r="H43" s="725">
        <f t="shared" si="2"/>
        <v>11473</v>
      </c>
      <c r="I43" s="767">
        <v>0</v>
      </c>
      <c r="J43" s="768">
        <f t="shared" si="2"/>
        <v>1956.512</v>
      </c>
      <c r="K43" s="768">
        <f t="shared" si="2"/>
        <v>1956.512</v>
      </c>
    </row>
    <row r="45" ht="12.75">
      <c r="A45" s="12" t="s">
        <v>466</v>
      </c>
    </row>
    <row r="47" spans="1:11" ht="12.75">
      <c r="A47" s="143"/>
      <c r="B47" s="143"/>
      <c r="C47" s="143"/>
      <c r="D47" s="143"/>
      <c r="I47" s="1201" t="s">
        <v>12</v>
      </c>
      <c r="J47" s="1201"/>
      <c r="K47" s="1201"/>
    </row>
    <row r="48" spans="1:12" ht="15" customHeight="1">
      <c r="A48" s="143"/>
      <c r="B48" s="143"/>
      <c r="C48" s="143"/>
      <c r="D48" s="143"/>
      <c r="I48" s="1201" t="s">
        <v>13</v>
      </c>
      <c r="J48" s="1201"/>
      <c r="K48" s="1201"/>
      <c r="L48" s="148"/>
    </row>
    <row r="49" spans="1:12" ht="15" customHeight="1">
      <c r="A49" s="143"/>
      <c r="B49" s="143"/>
      <c r="C49" s="143"/>
      <c r="D49" s="143"/>
      <c r="I49" s="1201" t="s">
        <v>86</v>
      </c>
      <c r="J49" s="1201"/>
      <c r="K49" s="1201"/>
      <c r="L49" s="148"/>
    </row>
    <row r="50" spans="1:11" ht="12.75">
      <c r="A50" s="12" t="s">
        <v>1121</v>
      </c>
      <c r="C50" s="143"/>
      <c r="D50" s="143"/>
      <c r="I50" s="1264" t="s">
        <v>83</v>
      </c>
      <c r="J50" s="1264"/>
      <c r="K50" s="147"/>
    </row>
  </sheetData>
  <sheetProtection/>
  <mergeCells count="14">
    <mergeCell ref="B6:B7"/>
    <mergeCell ref="C6:C7"/>
    <mergeCell ref="D6:H6"/>
    <mergeCell ref="I6:K6"/>
    <mergeCell ref="I47:K47"/>
    <mergeCell ref="I48:K48"/>
    <mergeCell ref="I49:K49"/>
    <mergeCell ref="I50:J50"/>
    <mergeCell ref="A1:I1"/>
    <mergeCell ref="J1:K1"/>
    <mergeCell ref="A2:K2"/>
    <mergeCell ref="A4:K4"/>
    <mergeCell ref="J5:L5"/>
    <mergeCell ref="A6:A7"/>
  </mergeCells>
  <printOptions horizontalCentered="1"/>
  <pageMargins left="0.708661417322835" right="0.708661417322835" top="0.236220472440945" bottom="0" header="0.31496062992126" footer="0.19"/>
  <pageSetup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tabColor rgb="FFFF0000"/>
  </sheetPr>
  <dimension ref="A2:IV32"/>
  <sheetViews>
    <sheetView zoomScale="80" zoomScaleNormal="80" zoomScaleSheetLayoutView="86" workbookViewId="0" topLeftCell="B9">
      <selection activeCell="D9" sqref="D9"/>
    </sheetView>
  </sheetViews>
  <sheetFormatPr defaultColWidth="9.140625" defaultRowHeight="12.75"/>
  <cols>
    <col min="1" max="1" width="4.8515625" style="0" customWidth="1"/>
    <col min="2" max="2" width="28.8515625" style="0" customWidth="1"/>
    <col min="3" max="4" width="11.7109375" style="0" bestFit="1" customWidth="1"/>
    <col min="5" max="5" width="10.28125" style="0" bestFit="1" customWidth="1"/>
    <col min="6" max="7" width="11.7109375" style="0" bestFit="1" customWidth="1"/>
    <col min="8" max="9" width="10.28125" style="0" bestFit="1" customWidth="1"/>
    <col min="10" max="12" width="11.7109375" style="0" bestFit="1" customWidth="1"/>
    <col min="13" max="13" width="10.28125" style="0" bestFit="1" customWidth="1"/>
    <col min="14" max="16" width="11.7109375" style="0" bestFit="1" customWidth="1"/>
    <col min="17" max="17" width="10.28125" style="0" bestFit="1" customWidth="1"/>
    <col min="18" max="18" width="13.140625" style="0" bestFit="1" customWidth="1"/>
    <col min="19" max="19" width="12.421875" style="0" bestFit="1" customWidth="1"/>
    <col min="20" max="20" width="12.7109375" style="0" bestFit="1" customWidth="1"/>
    <col min="21" max="21" width="11.421875" style="0" bestFit="1" customWidth="1"/>
    <col min="22" max="22" width="12.8515625" style="0" customWidth="1"/>
    <col min="24" max="24" width="10.28125" style="0" bestFit="1" customWidth="1"/>
    <col min="28" max="28" width="11.00390625" style="0" customWidth="1"/>
    <col min="29" max="30" width="8.8515625" style="0" hidden="1" customWidth="1"/>
  </cols>
  <sheetData>
    <row r="2" spans="7:20" ht="12.75">
      <c r="G2" s="992"/>
      <c r="H2" s="992"/>
      <c r="I2" s="992"/>
      <c r="J2" s="992"/>
      <c r="K2" s="992"/>
      <c r="L2" s="992"/>
      <c r="M2" s="992"/>
      <c r="N2" s="992"/>
      <c r="O2" s="992"/>
      <c r="P2" s="1"/>
      <c r="Q2" s="1"/>
      <c r="R2" s="1"/>
      <c r="T2" s="29" t="s">
        <v>59</v>
      </c>
    </row>
    <row r="3" spans="1:21" ht="15">
      <c r="A3" s="942" t="s">
        <v>57</v>
      </c>
      <c r="B3" s="942"/>
      <c r="C3" s="942"/>
      <c r="D3" s="942"/>
      <c r="E3" s="942"/>
      <c r="F3" s="942"/>
      <c r="G3" s="942"/>
      <c r="H3" s="942"/>
      <c r="I3" s="942"/>
      <c r="J3" s="942"/>
      <c r="K3" s="942"/>
      <c r="L3" s="942"/>
      <c r="M3" s="942"/>
      <c r="N3" s="942"/>
      <c r="O3" s="942"/>
      <c r="P3" s="942"/>
      <c r="Q3" s="942"/>
      <c r="R3" s="942"/>
      <c r="S3" s="942"/>
      <c r="T3" s="942"/>
      <c r="U3" s="942"/>
    </row>
    <row r="4" spans="1:256" ht="15.75">
      <c r="A4" s="996" t="s">
        <v>656</v>
      </c>
      <c r="B4" s="996"/>
      <c r="C4" s="996"/>
      <c r="D4" s="996"/>
      <c r="E4" s="996"/>
      <c r="F4" s="996"/>
      <c r="G4" s="996"/>
      <c r="H4" s="996"/>
      <c r="I4" s="996"/>
      <c r="J4" s="996"/>
      <c r="K4" s="996"/>
      <c r="L4" s="996"/>
      <c r="M4" s="996"/>
      <c r="N4" s="996"/>
      <c r="O4" s="996"/>
      <c r="P4" s="996"/>
      <c r="Q4" s="996"/>
      <c r="R4" s="996"/>
      <c r="S4" s="996"/>
      <c r="T4" s="996"/>
      <c r="U4" s="996"/>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6" spans="1:21" ht="15">
      <c r="A6" s="1019" t="s">
        <v>658</v>
      </c>
      <c r="B6" s="1019"/>
      <c r="C6" s="1019"/>
      <c r="D6" s="1019"/>
      <c r="E6" s="1019"/>
      <c r="F6" s="1019"/>
      <c r="G6" s="1019"/>
      <c r="H6" s="1019"/>
      <c r="I6" s="1019"/>
      <c r="J6" s="1019"/>
      <c r="K6" s="1019"/>
      <c r="L6" s="1019"/>
      <c r="M6" s="1019"/>
      <c r="N6" s="1019"/>
      <c r="O6" s="1019"/>
      <c r="P6" s="1019"/>
      <c r="Q6" s="1019"/>
      <c r="R6" s="1019"/>
      <c r="S6" s="1019"/>
      <c r="T6" s="1019"/>
      <c r="U6" s="1019"/>
    </row>
    <row r="7" spans="1:21" ht="15.75">
      <c r="A7" s="28"/>
      <c r="B7" s="28"/>
      <c r="C7" s="28"/>
      <c r="D7" s="28"/>
      <c r="E7" s="28"/>
      <c r="F7" s="28"/>
      <c r="G7" s="28"/>
      <c r="H7" s="28"/>
      <c r="I7" s="28"/>
      <c r="J7" s="28"/>
      <c r="K7" s="28"/>
      <c r="L7" s="28"/>
      <c r="M7" s="28"/>
      <c r="N7" s="28"/>
      <c r="O7" s="28"/>
      <c r="P7" s="28"/>
      <c r="Q7" s="28"/>
      <c r="R7" s="28"/>
      <c r="S7" s="28"/>
      <c r="T7" s="28"/>
      <c r="U7" s="28"/>
    </row>
    <row r="8" spans="1:21" ht="15.75">
      <c r="A8" s="963" t="s">
        <v>936</v>
      </c>
      <c r="B8" s="963"/>
      <c r="C8" s="963"/>
      <c r="D8" s="20"/>
      <c r="E8" s="20"/>
      <c r="F8" s="20"/>
      <c r="G8" s="28"/>
      <c r="H8" s="28"/>
      <c r="I8" s="28"/>
      <c r="J8" s="28"/>
      <c r="K8" s="28"/>
      <c r="L8" s="28"/>
      <c r="M8" s="28"/>
      <c r="N8" s="28"/>
      <c r="O8" s="28"/>
      <c r="P8" s="28"/>
      <c r="Q8" s="28"/>
      <c r="R8" s="28"/>
      <c r="S8" s="28"/>
      <c r="T8" s="28"/>
      <c r="U8" s="28"/>
    </row>
    <row r="10" spans="21:256" ht="15">
      <c r="U10" s="1011" t="s">
        <v>478</v>
      </c>
      <c r="V10" s="1011"/>
      <c r="W10" s="13"/>
      <c r="X10" s="13"/>
      <c r="Y10" s="13"/>
      <c r="Z10" s="13"/>
      <c r="AA10" s="13"/>
      <c r="AB10" s="1003"/>
      <c r="AC10" s="1003"/>
      <c r="AD10" s="100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ht="16.5" customHeight="1">
      <c r="A11" s="1020" t="s">
        <v>2</v>
      </c>
      <c r="B11" s="1020" t="s">
        <v>112</v>
      </c>
      <c r="C11" s="1022" t="s">
        <v>157</v>
      </c>
      <c r="D11" s="1023"/>
      <c r="E11" s="1023"/>
      <c r="F11" s="1024"/>
      <c r="G11" s="1008" t="s">
        <v>831</v>
      </c>
      <c r="H11" s="1009"/>
      <c r="I11" s="1009"/>
      <c r="J11" s="1009"/>
      <c r="K11" s="1009"/>
      <c r="L11" s="1009"/>
      <c r="M11" s="1009"/>
      <c r="N11" s="1009"/>
      <c r="O11" s="1009"/>
      <c r="P11" s="1009"/>
      <c r="Q11" s="1009"/>
      <c r="R11" s="1010"/>
      <c r="S11" s="1012" t="s">
        <v>259</v>
      </c>
      <c r="T11" s="1013"/>
      <c r="U11" s="1013"/>
      <c r="V11" s="1013"/>
      <c r="W11" s="88"/>
      <c r="X11" s="88"/>
      <c r="Y11" s="88"/>
      <c r="Z11" s="88"/>
      <c r="AA11" s="88"/>
      <c r="AB11" s="88"/>
      <c r="AC11" s="88"/>
      <c r="AD11" s="88"/>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ht="16.5" customHeight="1">
      <c r="A12" s="1021"/>
      <c r="B12" s="1021"/>
      <c r="C12" s="1025"/>
      <c r="D12" s="1026"/>
      <c r="E12" s="1026"/>
      <c r="F12" s="1027"/>
      <c r="G12" s="1016" t="s">
        <v>179</v>
      </c>
      <c r="H12" s="1017"/>
      <c r="I12" s="1017"/>
      <c r="J12" s="1018"/>
      <c r="K12" s="1016" t="s">
        <v>180</v>
      </c>
      <c r="L12" s="1017"/>
      <c r="M12" s="1017"/>
      <c r="N12" s="1018"/>
      <c r="O12" s="1007" t="s">
        <v>18</v>
      </c>
      <c r="P12" s="1007"/>
      <c r="Q12" s="1007"/>
      <c r="R12" s="1007"/>
      <c r="S12" s="1014"/>
      <c r="T12" s="1015"/>
      <c r="U12" s="1015"/>
      <c r="V12" s="1015"/>
      <c r="W12" s="88"/>
      <c r="X12" s="88"/>
      <c r="Y12" s="88"/>
      <c r="Z12" s="88"/>
      <c r="AA12" s="88"/>
      <c r="AB12" s="88"/>
      <c r="AC12" s="88"/>
      <c r="AD12" s="88"/>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ht="54.75" customHeight="1">
      <c r="A13" s="391"/>
      <c r="B13" s="391"/>
      <c r="C13" s="390" t="s">
        <v>260</v>
      </c>
      <c r="D13" s="390" t="s">
        <v>261</v>
      </c>
      <c r="E13" s="390" t="s">
        <v>262</v>
      </c>
      <c r="F13" s="390" t="s">
        <v>90</v>
      </c>
      <c r="G13" s="390" t="s">
        <v>260</v>
      </c>
      <c r="H13" s="390" t="s">
        <v>261</v>
      </c>
      <c r="I13" s="390" t="s">
        <v>262</v>
      </c>
      <c r="J13" s="390" t="s">
        <v>18</v>
      </c>
      <c r="K13" s="390" t="s">
        <v>260</v>
      </c>
      <c r="L13" s="390" t="s">
        <v>261</v>
      </c>
      <c r="M13" s="390" t="s">
        <v>262</v>
      </c>
      <c r="N13" s="390" t="s">
        <v>90</v>
      </c>
      <c r="O13" s="390" t="s">
        <v>260</v>
      </c>
      <c r="P13" s="390" t="s">
        <v>261</v>
      </c>
      <c r="Q13" s="390" t="s">
        <v>262</v>
      </c>
      <c r="R13" s="390" t="s">
        <v>18</v>
      </c>
      <c r="S13" s="393" t="s">
        <v>474</v>
      </c>
      <c r="T13" s="393" t="s">
        <v>475</v>
      </c>
      <c r="U13" s="393" t="s">
        <v>476</v>
      </c>
      <c r="V13" s="394" t="s">
        <v>477</v>
      </c>
      <c r="W13" s="88"/>
      <c r="X13" s="88"/>
      <c r="Y13" s="88"/>
      <c r="Z13" s="88"/>
      <c r="AA13" s="88"/>
      <c r="AB13" s="88"/>
      <c r="AC13" s="88"/>
      <c r="AD13" s="88"/>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ht="12.75">
      <c r="A14" s="101">
        <v>1</v>
      </c>
      <c r="B14" s="113">
        <v>2</v>
      </c>
      <c r="C14" s="101">
        <v>3</v>
      </c>
      <c r="D14" s="101">
        <v>4</v>
      </c>
      <c r="E14" s="113">
        <v>5</v>
      </c>
      <c r="F14" s="101">
        <v>6</v>
      </c>
      <c r="G14" s="101">
        <v>7</v>
      </c>
      <c r="H14" s="113">
        <v>8</v>
      </c>
      <c r="I14" s="101">
        <v>9</v>
      </c>
      <c r="J14" s="101">
        <v>10</v>
      </c>
      <c r="K14" s="113">
        <v>11</v>
      </c>
      <c r="L14" s="101">
        <v>12</v>
      </c>
      <c r="M14" s="101">
        <v>13</v>
      </c>
      <c r="N14" s="113">
        <v>14</v>
      </c>
      <c r="O14" s="101">
        <v>15</v>
      </c>
      <c r="P14" s="101">
        <v>16</v>
      </c>
      <c r="Q14" s="113">
        <v>17</v>
      </c>
      <c r="R14" s="101">
        <v>18</v>
      </c>
      <c r="S14" s="101">
        <v>19</v>
      </c>
      <c r="T14" s="113">
        <v>20</v>
      </c>
      <c r="U14" s="101">
        <v>21</v>
      </c>
      <c r="V14" s="101">
        <v>22</v>
      </c>
      <c r="W14" s="114"/>
      <c r="X14" s="114"/>
      <c r="Y14" s="114"/>
      <c r="Z14" s="114"/>
      <c r="AA14" s="114"/>
      <c r="AB14" s="114"/>
      <c r="AC14" s="114"/>
      <c r="AD14" s="114"/>
      <c r="AE14" s="114"/>
      <c r="AF14" s="114"/>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row>
    <row r="15" spans="1:256" ht="12.75">
      <c r="A15" s="14"/>
      <c r="B15" s="115" t="s">
        <v>246</v>
      </c>
      <c r="C15" s="7"/>
      <c r="D15" s="7"/>
      <c r="E15" s="7"/>
      <c r="F15" s="7"/>
      <c r="G15" s="6"/>
      <c r="H15" s="6"/>
      <c r="I15" s="6"/>
      <c r="J15" s="7"/>
      <c r="K15" s="6"/>
      <c r="L15" s="6"/>
      <c r="M15" s="6"/>
      <c r="N15" s="6"/>
      <c r="O15" s="6"/>
      <c r="P15" s="6"/>
      <c r="Q15" s="6"/>
      <c r="R15" s="6"/>
      <c r="S15" s="6"/>
      <c r="T15" s="7"/>
      <c r="U15" s="7"/>
      <c r="V15" s="7"/>
      <c r="W15" s="89"/>
      <c r="X15" s="89"/>
      <c r="Y15" s="89"/>
      <c r="Z15" s="89"/>
      <c r="AA15" s="89"/>
      <c r="AB15" s="89"/>
      <c r="AC15" s="89"/>
      <c r="AD15" s="89"/>
      <c r="AE15" s="89"/>
      <c r="AF15" s="89"/>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ht="31.5" customHeight="1">
      <c r="A16" s="392">
        <v>1</v>
      </c>
      <c r="B16" s="402" t="s">
        <v>185</v>
      </c>
      <c r="C16" s="395">
        <v>2979.5936899999997</v>
      </c>
      <c r="D16" s="395">
        <v>765.4263189999999</v>
      </c>
      <c r="E16" s="395">
        <v>319.909991</v>
      </c>
      <c r="F16" s="396">
        <v>4064.93</v>
      </c>
      <c r="G16" s="395">
        <f>J16*73.3/100</f>
        <v>2520.0246799999995</v>
      </c>
      <c r="H16" s="395">
        <f>J16*18.83/100</f>
        <v>647.3678679999998</v>
      </c>
      <c r="I16" s="395">
        <f>J16*7.87/100</f>
        <v>270.567452</v>
      </c>
      <c r="J16" s="395">
        <v>3437.9599999999996</v>
      </c>
      <c r="K16" s="395">
        <f>N16*73.3/100</f>
        <v>0</v>
      </c>
      <c r="L16" s="395">
        <f>N16*18.83/100</f>
        <v>0</v>
      </c>
      <c r="M16" s="395">
        <f>N16*7.87/100</f>
        <v>0</v>
      </c>
      <c r="N16" s="395">
        <v>0</v>
      </c>
      <c r="O16" s="395">
        <f>R16*73.3/100</f>
        <v>2520.0246799999995</v>
      </c>
      <c r="P16" s="395">
        <f>R16*18.83/100</f>
        <v>647.3678679999998</v>
      </c>
      <c r="Q16" s="395">
        <f>R16*7.87/100</f>
        <v>270.567452</v>
      </c>
      <c r="R16" s="395">
        <f>J16+N16</f>
        <v>3437.9599999999996</v>
      </c>
      <c r="S16" s="395">
        <f>V16*73.3/100</f>
        <v>459.5690100000002</v>
      </c>
      <c r="T16" s="395">
        <f>V16*18.83/100</f>
        <v>118.05845100000005</v>
      </c>
      <c r="U16" s="395">
        <f>V16*7.87/100</f>
        <v>49.34253900000002</v>
      </c>
      <c r="V16" s="395">
        <f>F16-R16</f>
        <v>626.9700000000003</v>
      </c>
      <c r="W16" s="89"/>
      <c r="X16" s="89"/>
      <c r="Y16" s="89"/>
      <c r="Z16" s="89"/>
      <c r="AA16" s="89"/>
      <c r="AB16" s="89"/>
      <c r="AC16" s="89"/>
      <c r="AD16" s="89"/>
      <c r="AE16" s="89"/>
      <c r="AF16" s="89"/>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8" ht="31.5" customHeight="1">
      <c r="A17" s="392">
        <v>2</v>
      </c>
      <c r="B17" s="403" t="s">
        <v>129</v>
      </c>
      <c r="C17" s="395">
        <v>40972.259110000006</v>
      </c>
      <c r="D17" s="395">
        <v>10525.342960999998</v>
      </c>
      <c r="E17" s="395">
        <v>4399.067929000001</v>
      </c>
      <c r="F17" s="396">
        <v>55896.670000000006</v>
      </c>
      <c r="G17" s="395">
        <f>J17*73.3/100</f>
        <v>23499.70146</v>
      </c>
      <c r="H17" s="395">
        <f>J17*18.83/100</f>
        <v>6036.826446</v>
      </c>
      <c r="I17" s="395">
        <f>J17*7.87/100</f>
        <v>2523.092094</v>
      </c>
      <c r="J17" s="395">
        <v>32059.620000000003</v>
      </c>
      <c r="K17" s="395">
        <f>N17*73.3/100</f>
        <v>15666.467639999999</v>
      </c>
      <c r="L17" s="395">
        <f>N17*18.83/100</f>
        <v>4024.550964</v>
      </c>
      <c r="M17" s="395">
        <f>N17*7.87/100</f>
        <v>1682.0613960000003</v>
      </c>
      <c r="N17" s="395">
        <v>21373.08</v>
      </c>
      <c r="O17" s="395">
        <f>R17*73.3/100</f>
        <v>39166.1691</v>
      </c>
      <c r="P17" s="395">
        <f>R17*18.83/100</f>
        <v>10061.377410000001</v>
      </c>
      <c r="Q17" s="395">
        <f>R17*7.87/100</f>
        <v>4205.153490000001</v>
      </c>
      <c r="R17" s="395">
        <f>J17+N17</f>
        <v>53432.700000000004</v>
      </c>
      <c r="S17" s="395">
        <f>V17*73.3/100</f>
        <v>1806.0900100000008</v>
      </c>
      <c r="T17" s="395">
        <f>V17*18.83/100</f>
        <v>463.9655510000002</v>
      </c>
      <c r="U17" s="395">
        <f>V17*7.87/100</f>
        <v>193.9144390000001</v>
      </c>
      <c r="V17" s="395">
        <f>F17-R17</f>
        <v>2463.970000000001</v>
      </c>
      <c r="Y17" s="963"/>
      <c r="Z17" s="963"/>
      <c r="AA17" s="963"/>
      <c r="AB17" s="963"/>
    </row>
    <row r="18" spans="1:22" ht="31.5" customHeight="1">
      <c r="A18" s="392">
        <v>3</v>
      </c>
      <c r="B18" s="402" t="s">
        <v>130</v>
      </c>
      <c r="C18" s="395">
        <v>744.89659</v>
      </c>
      <c r="D18" s="395">
        <v>191.356109</v>
      </c>
      <c r="E18" s="395">
        <v>79.97730100000001</v>
      </c>
      <c r="F18" s="396">
        <v>1016.23</v>
      </c>
      <c r="G18" s="395">
        <f>J18*73.3/100</f>
        <v>620.9976</v>
      </c>
      <c r="H18" s="395">
        <f>J18*18.83/100</f>
        <v>159.52776</v>
      </c>
      <c r="I18" s="395">
        <f>J18*7.87/100</f>
        <v>66.67464000000001</v>
      </c>
      <c r="J18" s="395">
        <v>847.2</v>
      </c>
      <c r="K18" s="395">
        <f>N18*73.3/100</f>
        <v>0</v>
      </c>
      <c r="L18" s="395">
        <f>N18*18.83/100</f>
        <v>0</v>
      </c>
      <c r="M18" s="395">
        <f>N18*7.87/100</f>
        <v>0</v>
      </c>
      <c r="N18" s="395">
        <v>0</v>
      </c>
      <c r="O18" s="395">
        <f>R18*73.3/100</f>
        <v>620.9976</v>
      </c>
      <c r="P18" s="395">
        <f>R18*18.83/100</f>
        <v>159.52776</v>
      </c>
      <c r="Q18" s="395">
        <f>R18*7.87/100</f>
        <v>66.67464000000001</v>
      </c>
      <c r="R18" s="395">
        <f>J18+N18</f>
        <v>847.2</v>
      </c>
      <c r="S18" s="395">
        <f>V18*73.3/100</f>
        <v>123.89898999999997</v>
      </c>
      <c r="T18" s="395">
        <f>V18*18.83/100</f>
        <v>31.828348999999992</v>
      </c>
      <c r="U18" s="395">
        <f>V18*7.87/100</f>
        <v>13.302660999999999</v>
      </c>
      <c r="V18" s="395">
        <f>F18-R18</f>
        <v>169.02999999999997</v>
      </c>
    </row>
    <row r="19" spans="1:22" ht="31.5" customHeight="1">
      <c r="A19" s="392">
        <v>4</v>
      </c>
      <c r="B19" s="403" t="s">
        <v>131</v>
      </c>
      <c r="C19" s="395">
        <v>612.74402</v>
      </c>
      <c r="D19" s="395">
        <v>157.407502</v>
      </c>
      <c r="E19" s="395">
        <v>65.788478</v>
      </c>
      <c r="F19" s="396">
        <v>835.94</v>
      </c>
      <c r="G19" s="395">
        <f>J19*73.3/100</f>
        <v>585.7402999999999</v>
      </c>
      <c r="H19" s="395">
        <f>J19*18.83/100</f>
        <v>150.47053</v>
      </c>
      <c r="I19" s="395">
        <f>J19*7.87/100</f>
        <v>62.88917000000001</v>
      </c>
      <c r="J19" s="395">
        <v>799.1</v>
      </c>
      <c r="K19" s="395">
        <f>N19*73.3/100</f>
        <v>0</v>
      </c>
      <c r="L19" s="395">
        <f>N19*18.83/100</f>
        <v>0</v>
      </c>
      <c r="M19" s="395">
        <f>N19*7.87/100</f>
        <v>0</v>
      </c>
      <c r="N19" s="395">
        <v>0</v>
      </c>
      <c r="O19" s="395">
        <f>R19*73.3/100</f>
        <v>585.7402999999999</v>
      </c>
      <c r="P19" s="395">
        <f>R19*18.83/100</f>
        <v>150.47053</v>
      </c>
      <c r="Q19" s="395">
        <f>R19*7.87/100</f>
        <v>62.88917000000001</v>
      </c>
      <c r="R19" s="395">
        <f>J19+N19</f>
        <v>799.1</v>
      </c>
      <c r="S19" s="395">
        <f>V19*73.3/100</f>
        <v>27.003720000000023</v>
      </c>
      <c r="T19" s="395">
        <f>V19*18.83/100</f>
        <v>6.936972000000005</v>
      </c>
      <c r="U19" s="395">
        <f>V19*7.87/100</f>
        <v>2.8993080000000027</v>
      </c>
      <c r="V19" s="395">
        <f>F19-R19</f>
        <v>36.84000000000003</v>
      </c>
    </row>
    <row r="20" spans="1:24" ht="31.5" customHeight="1">
      <c r="A20" s="392">
        <v>5</v>
      </c>
      <c r="B20" s="402" t="s">
        <v>132</v>
      </c>
      <c r="C20" s="395">
        <f>F20*73.3/100</f>
        <v>21346.491237</v>
      </c>
      <c r="D20" s="395">
        <f>F20*18.83/100</f>
        <v>5483.6893586999995</v>
      </c>
      <c r="E20" s="395">
        <f>F20*7.87/100</f>
        <v>2291.9084043000003</v>
      </c>
      <c r="F20" s="396">
        <v>29122.089</v>
      </c>
      <c r="G20" s="395">
        <f>J20*73.3/100</f>
        <v>5603.55777</v>
      </c>
      <c r="H20" s="395">
        <f>J20*18.83/100</f>
        <v>1439.495127</v>
      </c>
      <c r="I20" s="395">
        <f>J20*7.87/100</f>
        <v>601.637103</v>
      </c>
      <c r="J20" s="395">
        <v>7644.69</v>
      </c>
      <c r="K20" s="395">
        <f>N20*73.3/100</f>
        <v>17702.249161999167</v>
      </c>
      <c r="L20" s="395">
        <f>N20*18.83/100</f>
        <v>4547.521851574957</v>
      </c>
      <c r="M20" s="395">
        <f>N20*7.87/100</f>
        <v>1900.6371201218751</v>
      </c>
      <c r="N20" s="395">
        <v>24150.408133696</v>
      </c>
      <c r="O20" s="395">
        <f>R20*73.3/100</f>
        <v>23305.806931999166</v>
      </c>
      <c r="P20" s="395">
        <f>R20*18.83/100</f>
        <v>5987.016978574957</v>
      </c>
      <c r="Q20" s="395">
        <f>R20*7.87/100</f>
        <v>2502.2742231218754</v>
      </c>
      <c r="R20" s="395">
        <f>J20+N20</f>
        <v>31795.098133696</v>
      </c>
      <c r="S20" s="395">
        <f>V20*73.3/100</f>
        <v>-1959.3156949991674</v>
      </c>
      <c r="T20" s="395">
        <f>V20*18.83/100</f>
        <v>-503.32761987495667</v>
      </c>
      <c r="U20" s="395">
        <f>V20*7.87/100</f>
        <v>-210.36581882187514</v>
      </c>
      <c r="V20" s="395">
        <f>F20-R20</f>
        <v>-2673.0091336959995</v>
      </c>
      <c r="X20" s="933">
        <f>'[4]T4 (2)'!F15+'[1]T4'!$F$15+'[2]T4'!$F$15+'[3]T4'!$F$15</f>
        <v>24150.408133696</v>
      </c>
    </row>
    <row r="21" spans="1:24" s="13" customFormat="1" ht="31.5" customHeight="1">
      <c r="A21" s="404"/>
      <c r="B21" s="405" t="s">
        <v>90</v>
      </c>
      <c r="C21" s="397">
        <f>SUM(C16:C20)</f>
        <v>66655.984647</v>
      </c>
      <c r="D21" s="397">
        <f aca="true" t="shared" si="0" ref="D21:V21">SUM(D16:D20)</f>
        <v>17123.222249699997</v>
      </c>
      <c r="E21" s="397">
        <f t="shared" si="0"/>
        <v>7156.652103300002</v>
      </c>
      <c r="F21" s="397">
        <f t="shared" si="0"/>
        <v>90935.85900000001</v>
      </c>
      <c r="G21" s="397">
        <f t="shared" si="0"/>
        <v>32830.02181</v>
      </c>
      <c r="H21" s="397">
        <f t="shared" si="0"/>
        <v>8433.687731</v>
      </c>
      <c r="I21" s="397">
        <f t="shared" si="0"/>
        <v>3524.860459</v>
      </c>
      <c r="J21" s="397">
        <f t="shared" si="0"/>
        <v>44788.57</v>
      </c>
      <c r="K21" s="397">
        <f t="shared" si="0"/>
        <v>33368.716801999166</v>
      </c>
      <c r="L21" s="397">
        <f t="shared" si="0"/>
        <v>8572.072815574957</v>
      </c>
      <c r="M21" s="397">
        <f t="shared" si="0"/>
        <v>3582.6985161218754</v>
      </c>
      <c r="N21" s="397">
        <f>SUM(N16:N20)</f>
        <v>45523.488133696</v>
      </c>
      <c r="O21" s="397">
        <f t="shared" si="0"/>
        <v>66198.73861199917</v>
      </c>
      <c r="P21" s="397">
        <f t="shared" si="0"/>
        <v>17005.76054657496</v>
      </c>
      <c r="Q21" s="397">
        <f t="shared" si="0"/>
        <v>7107.558975121877</v>
      </c>
      <c r="R21" s="397">
        <f t="shared" si="0"/>
        <v>90312.058133696</v>
      </c>
      <c r="S21" s="397">
        <f t="shared" si="0"/>
        <v>457.2460350008339</v>
      </c>
      <c r="T21" s="397">
        <f t="shared" si="0"/>
        <v>117.46170312504353</v>
      </c>
      <c r="U21" s="397">
        <f t="shared" si="0"/>
        <v>49.093128178125</v>
      </c>
      <c r="V21" s="397">
        <f t="shared" si="0"/>
        <v>623.8008663040018</v>
      </c>
      <c r="X21" s="311"/>
    </row>
    <row r="22" spans="1:22" ht="31.5" customHeight="1">
      <c r="A22" s="392"/>
      <c r="B22" s="406" t="s">
        <v>247</v>
      </c>
      <c r="C22" s="398"/>
      <c r="D22" s="398"/>
      <c r="E22" s="398"/>
      <c r="F22" s="399"/>
      <c r="G22" s="398"/>
      <c r="H22" s="398"/>
      <c r="I22" s="398"/>
      <c r="J22" s="399"/>
      <c r="K22" s="398"/>
      <c r="L22" s="398"/>
      <c r="M22" s="398"/>
      <c r="N22" s="398"/>
      <c r="O22" s="398"/>
      <c r="P22" s="398"/>
      <c r="Q22" s="398"/>
      <c r="R22" s="398"/>
      <c r="S22" s="398"/>
      <c r="T22" s="398"/>
      <c r="U22" s="398"/>
      <c r="V22" s="398"/>
    </row>
    <row r="23" spans="1:24" ht="31.5" customHeight="1">
      <c r="A23" s="392">
        <v>6</v>
      </c>
      <c r="B23" s="402" t="s">
        <v>187</v>
      </c>
      <c r="C23" s="400">
        <v>0</v>
      </c>
      <c r="D23" s="400">
        <v>0</v>
      </c>
      <c r="E23" s="400">
        <v>0</v>
      </c>
      <c r="F23" s="400">
        <v>0</v>
      </c>
      <c r="G23" s="400">
        <v>0</v>
      </c>
      <c r="H23" s="400">
        <v>0</v>
      </c>
      <c r="I23" s="400">
        <v>0</v>
      </c>
      <c r="J23" s="400">
        <v>0</v>
      </c>
      <c r="K23" s="400">
        <v>0</v>
      </c>
      <c r="L23" s="400">
        <v>0</v>
      </c>
      <c r="M23" s="400">
        <v>0</v>
      </c>
      <c r="N23" s="400">
        <v>0</v>
      </c>
      <c r="O23" s="400">
        <v>0</v>
      </c>
      <c r="P23" s="400">
        <v>0</v>
      </c>
      <c r="Q23" s="400">
        <v>0</v>
      </c>
      <c r="R23" s="400">
        <v>0</v>
      </c>
      <c r="S23" s="400">
        <v>0</v>
      </c>
      <c r="T23" s="400">
        <v>0</v>
      </c>
      <c r="U23" s="400">
        <v>0</v>
      </c>
      <c r="V23" s="400">
        <v>0</v>
      </c>
      <c r="X23" s="246"/>
    </row>
    <row r="24" spans="1:22" ht="31.5" customHeight="1">
      <c r="A24" s="392">
        <v>7</v>
      </c>
      <c r="B24" s="403" t="s">
        <v>134</v>
      </c>
      <c r="C24" s="400">
        <v>0.6</v>
      </c>
      <c r="D24" s="400">
        <v>0</v>
      </c>
      <c r="E24" s="400">
        <v>0</v>
      </c>
      <c r="F24" s="400">
        <v>0</v>
      </c>
      <c r="G24" s="400">
        <v>0</v>
      </c>
      <c r="H24" s="400">
        <v>0</v>
      </c>
      <c r="I24" s="400">
        <v>0</v>
      </c>
      <c r="J24" s="400">
        <v>0</v>
      </c>
      <c r="K24" s="400">
        <v>0</v>
      </c>
      <c r="L24" s="400">
        <v>0</v>
      </c>
      <c r="M24" s="400">
        <v>0</v>
      </c>
      <c r="N24" s="400">
        <v>0</v>
      </c>
      <c r="O24" s="400">
        <v>0</v>
      </c>
      <c r="P24" s="400">
        <v>0</v>
      </c>
      <c r="Q24" s="400">
        <v>0</v>
      </c>
      <c r="R24" s="400">
        <v>0</v>
      </c>
      <c r="S24" s="400">
        <v>0</v>
      </c>
      <c r="T24" s="400">
        <v>0</v>
      </c>
      <c r="U24" s="400">
        <v>0</v>
      </c>
      <c r="V24" s="400">
        <v>0</v>
      </c>
    </row>
    <row r="25" spans="1:22" ht="31.5" customHeight="1">
      <c r="A25" s="308"/>
      <c r="B25" s="403" t="s">
        <v>90</v>
      </c>
      <c r="C25" s="400">
        <v>0.6</v>
      </c>
      <c r="D25" s="400">
        <v>0</v>
      </c>
      <c r="E25" s="400">
        <v>0</v>
      </c>
      <c r="F25" s="400">
        <f aca="true" t="shared" si="1" ref="F25:V25">F24</f>
        <v>0</v>
      </c>
      <c r="G25" s="400">
        <f t="shared" si="1"/>
        <v>0</v>
      </c>
      <c r="H25" s="400">
        <f t="shared" si="1"/>
        <v>0</v>
      </c>
      <c r="I25" s="400">
        <f t="shared" si="1"/>
        <v>0</v>
      </c>
      <c r="J25" s="400">
        <f t="shared" si="1"/>
        <v>0</v>
      </c>
      <c r="K25" s="400">
        <f t="shared" si="1"/>
        <v>0</v>
      </c>
      <c r="L25" s="400">
        <f t="shared" si="1"/>
        <v>0</v>
      </c>
      <c r="M25" s="400">
        <f t="shared" si="1"/>
        <v>0</v>
      </c>
      <c r="N25" s="400">
        <f t="shared" si="1"/>
        <v>0</v>
      </c>
      <c r="O25" s="400">
        <f t="shared" si="1"/>
        <v>0</v>
      </c>
      <c r="P25" s="400">
        <f t="shared" si="1"/>
        <v>0</v>
      </c>
      <c r="Q25" s="400">
        <f t="shared" si="1"/>
        <v>0</v>
      </c>
      <c r="R25" s="400">
        <f t="shared" si="1"/>
        <v>0</v>
      </c>
      <c r="S25" s="400">
        <f t="shared" si="1"/>
        <v>0</v>
      </c>
      <c r="T25" s="400">
        <f t="shared" si="1"/>
        <v>0</v>
      </c>
      <c r="U25" s="400">
        <f t="shared" si="1"/>
        <v>0</v>
      </c>
      <c r="V25" s="400">
        <f t="shared" si="1"/>
        <v>0</v>
      </c>
    </row>
    <row r="26" spans="1:22" ht="31.5" customHeight="1">
      <c r="A26" s="308"/>
      <c r="B26" s="403" t="s">
        <v>36</v>
      </c>
      <c r="C26" s="401">
        <f>C21+C25</f>
        <v>66656.58464700001</v>
      </c>
      <c r="D26" s="401">
        <f aca="true" t="shared" si="2" ref="D26:V26">D21+D25</f>
        <v>17123.222249699997</v>
      </c>
      <c r="E26" s="401">
        <f t="shared" si="2"/>
        <v>7156.652103300002</v>
      </c>
      <c r="F26" s="401">
        <f t="shared" si="2"/>
        <v>90935.85900000001</v>
      </c>
      <c r="G26" s="401">
        <f t="shared" si="2"/>
        <v>32830.02181</v>
      </c>
      <c r="H26" s="401">
        <f t="shared" si="2"/>
        <v>8433.687731</v>
      </c>
      <c r="I26" s="401">
        <f t="shared" si="2"/>
        <v>3524.860459</v>
      </c>
      <c r="J26" s="401">
        <f t="shared" si="2"/>
        <v>44788.57</v>
      </c>
      <c r="K26" s="401">
        <f t="shared" si="2"/>
        <v>33368.716801999166</v>
      </c>
      <c r="L26" s="401">
        <f t="shared" si="2"/>
        <v>8572.072815574957</v>
      </c>
      <c r="M26" s="401">
        <f t="shared" si="2"/>
        <v>3582.6985161218754</v>
      </c>
      <c r="N26" s="401">
        <f t="shared" si="2"/>
        <v>45523.488133696</v>
      </c>
      <c r="O26" s="401">
        <f t="shared" si="2"/>
        <v>66198.73861199917</v>
      </c>
      <c r="P26" s="401">
        <f t="shared" si="2"/>
        <v>17005.76054657496</v>
      </c>
      <c r="Q26" s="401">
        <f t="shared" si="2"/>
        <v>7107.558975121877</v>
      </c>
      <c r="R26" s="401">
        <f t="shared" si="2"/>
        <v>90312.058133696</v>
      </c>
      <c r="S26" s="401">
        <f t="shared" si="2"/>
        <v>457.2460350008339</v>
      </c>
      <c r="T26" s="401">
        <f t="shared" si="2"/>
        <v>117.46170312504353</v>
      </c>
      <c r="U26" s="401">
        <f t="shared" si="2"/>
        <v>49.093128178125</v>
      </c>
      <c r="V26" s="401">
        <f t="shared" si="2"/>
        <v>623.8008663040018</v>
      </c>
    </row>
    <row r="27" spans="1:22" ht="31.5" customHeight="1">
      <c r="A27" s="10"/>
      <c r="B27" s="309"/>
      <c r="C27" s="310"/>
      <c r="D27" s="310"/>
      <c r="E27" s="310"/>
      <c r="F27" s="310"/>
      <c r="G27" s="310"/>
      <c r="H27" s="310"/>
      <c r="I27" s="310"/>
      <c r="J27" s="310"/>
      <c r="K27" s="310"/>
      <c r="L27" s="310"/>
      <c r="M27" s="310"/>
      <c r="N27" s="310"/>
      <c r="O27" s="310"/>
      <c r="P27" s="310"/>
      <c r="Q27" s="310"/>
      <c r="R27" s="310"/>
      <c r="S27" s="310"/>
      <c r="T27" s="310"/>
      <c r="U27" s="310"/>
      <c r="V27" s="310"/>
    </row>
    <row r="28" spans="6:7" ht="15">
      <c r="F28" s="562"/>
      <c r="G28" s="246"/>
    </row>
    <row r="29" spans="1:32" ht="12.75">
      <c r="A29" s="12" t="s">
        <v>1121</v>
      </c>
      <c r="B29" s="12"/>
      <c r="C29" s="12"/>
      <c r="D29" s="12"/>
      <c r="E29" s="12"/>
      <c r="F29" s="12"/>
      <c r="G29" s="12"/>
      <c r="H29" s="12"/>
      <c r="I29" s="12"/>
      <c r="J29" s="235"/>
      <c r="K29" s="12"/>
      <c r="L29" s="12"/>
      <c r="M29" s="12"/>
      <c r="N29" s="12"/>
      <c r="O29" s="12"/>
      <c r="P29" s="12"/>
      <c r="Q29" s="12"/>
      <c r="R29" s="12"/>
      <c r="S29" s="1004" t="s">
        <v>12</v>
      </c>
      <c r="T29" s="1004"/>
      <c r="U29" s="60"/>
      <c r="V29" s="12"/>
      <c r="W29" s="13"/>
      <c r="X29" s="13"/>
      <c r="Y29" s="13"/>
      <c r="Z29" s="13"/>
      <c r="AA29" s="13"/>
      <c r="AE29" s="13"/>
      <c r="AF29" s="13"/>
    </row>
    <row r="30" spans="2:32" ht="12.75" customHeight="1">
      <c r="B30" s="60"/>
      <c r="C30" s="60"/>
      <c r="D30" s="60"/>
      <c r="E30" s="60"/>
      <c r="F30" s="60"/>
      <c r="G30" s="60"/>
      <c r="H30" s="60"/>
      <c r="I30" s="60"/>
      <c r="J30" s="236"/>
      <c r="K30" s="236"/>
      <c r="L30" s="236"/>
      <c r="M30" s="60"/>
      <c r="N30" s="60"/>
      <c r="O30" s="60"/>
      <c r="P30" s="60"/>
      <c r="Q30" s="60"/>
      <c r="R30" s="1004" t="s">
        <v>13</v>
      </c>
      <c r="S30" s="1004"/>
      <c r="T30" s="1004"/>
      <c r="U30" s="1004"/>
      <c r="V30" s="60"/>
      <c r="W30" s="60"/>
      <c r="X30" s="60"/>
      <c r="Y30" s="60"/>
      <c r="Z30" s="60"/>
      <c r="AA30" s="60"/>
      <c r="AB30" s="60"/>
      <c r="AC30" s="60"/>
      <c r="AD30" s="60"/>
      <c r="AE30" s="13"/>
      <c r="AF30" s="13"/>
    </row>
    <row r="31" spans="2:37" ht="12.75" customHeight="1">
      <c r="B31" s="60"/>
      <c r="C31" s="60"/>
      <c r="D31" s="60"/>
      <c r="E31" s="60"/>
      <c r="F31" s="60"/>
      <c r="G31" s="60"/>
      <c r="H31" s="60"/>
      <c r="I31" s="236"/>
      <c r="J31" s="60"/>
      <c r="K31" s="60"/>
      <c r="L31" s="60"/>
      <c r="M31" s="60"/>
      <c r="N31" s="236"/>
      <c r="O31" s="236"/>
      <c r="P31" s="60"/>
      <c r="Q31" s="60"/>
      <c r="R31" s="1004" t="s">
        <v>19</v>
      </c>
      <c r="S31" s="1004"/>
      <c r="T31" s="1004"/>
      <c r="U31" s="1004"/>
      <c r="V31" s="88"/>
      <c r="W31" s="88"/>
      <c r="X31" s="88"/>
      <c r="Y31" s="88"/>
      <c r="Z31" s="88"/>
      <c r="AA31" s="88"/>
      <c r="AB31" s="88"/>
      <c r="AC31" s="88"/>
      <c r="AD31" s="88"/>
      <c r="AE31" s="88"/>
      <c r="AF31" s="88"/>
      <c r="AG31" s="88"/>
      <c r="AH31" s="88"/>
      <c r="AI31" s="88"/>
      <c r="AJ31" s="88"/>
      <c r="AK31" s="88"/>
    </row>
    <row r="32" spans="1:32" ht="12.75">
      <c r="A32" s="12"/>
      <c r="B32" s="12"/>
      <c r="C32" s="12"/>
      <c r="D32" s="12"/>
      <c r="E32" s="12"/>
      <c r="F32" s="12"/>
      <c r="G32" s="12"/>
      <c r="H32" s="12"/>
      <c r="I32" s="12"/>
      <c r="J32" s="12"/>
      <c r="K32" s="12"/>
      <c r="L32" s="12"/>
      <c r="M32" s="12"/>
      <c r="N32" s="12"/>
      <c r="O32" s="12"/>
      <c r="P32" s="12"/>
      <c r="Q32" s="12"/>
      <c r="R32" s="12"/>
      <c r="S32" s="1" t="s">
        <v>83</v>
      </c>
      <c r="T32" s="1"/>
      <c r="U32" s="1"/>
      <c r="V32" s="1"/>
      <c r="W32" s="12"/>
      <c r="X32" s="12"/>
      <c r="Y32" s="12"/>
      <c r="Z32" s="12"/>
      <c r="AE32" s="12"/>
      <c r="AF32" s="12"/>
    </row>
  </sheetData>
  <sheetProtection/>
  <mergeCells count="19">
    <mergeCell ref="G2:O2"/>
    <mergeCell ref="A3:U3"/>
    <mergeCell ref="A4:U4"/>
    <mergeCell ref="A6:U6"/>
    <mergeCell ref="A8:C8"/>
    <mergeCell ref="Y17:AB17"/>
    <mergeCell ref="AB10:AD10"/>
    <mergeCell ref="A11:A12"/>
    <mergeCell ref="B11:B12"/>
    <mergeCell ref="C11:F12"/>
    <mergeCell ref="R30:U30"/>
    <mergeCell ref="R31:U31"/>
    <mergeCell ref="O12:R12"/>
    <mergeCell ref="G11:R11"/>
    <mergeCell ref="U10:V10"/>
    <mergeCell ref="S11:V12"/>
    <mergeCell ref="S29:T29"/>
    <mergeCell ref="G12:J12"/>
    <mergeCell ref="K12:N12"/>
  </mergeCells>
  <printOptions horizontalCentered="1"/>
  <pageMargins left="0.2362204724409449" right="0.11811023622047245" top="0.2362204724409449" bottom="0" header="0.31496062992125984" footer="0.31496062992125984"/>
  <pageSetup horizontalDpi="600" verticalDpi="600" orientation="landscape" paperSize="9" scale="55" r:id="rId1"/>
  <colBreaks count="1" manualBreakCount="1">
    <brk id="23" max="65535" man="1"/>
  </colBreaks>
</worksheet>
</file>

<file path=xl/worksheets/sheet50.xml><?xml version="1.0" encoding="utf-8"?>
<worksheet xmlns="http://schemas.openxmlformats.org/spreadsheetml/2006/main" xmlns:r="http://schemas.openxmlformats.org/officeDocument/2006/relationships">
  <sheetPr>
    <pageSetUpPr fitToPage="1"/>
  </sheetPr>
  <dimension ref="A1:O50"/>
  <sheetViews>
    <sheetView zoomScale="90" zoomScaleNormal="90" zoomScaleSheetLayoutView="80" zoomScalePageLayoutView="0" workbookViewId="0" topLeftCell="A34">
      <selection activeCell="A50" sqref="A50"/>
    </sheetView>
  </sheetViews>
  <sheetFormatPr defaultColWidth="23.28125" defaultRowHeight="12.75"/>
  <cols>
    <col min="1" max="1" width="6.28125" style="0" customWidth="1"/>
    <col min="2" max="2" width="22.140625" style="0" bestFit="1" customWidth="1"/>
    <col min="3" max="3" width="16.28125" style="0" customWidth="1"/>
    <col min="4" max="4" width="21.00390625" style="268" bestFit="1" customWidth="1"/>
    <col min="5" max="5" width="20.8515625" style="0" customWidth="1"/>
    <col min="6" max="6" width="13.28125" style="0" customWidth="1"/>
    <col min="7" max="7" width="20.8515625" style="0" customWidth="1"/>
    <col min="8" max="8" width="16.7109375" style="0" customWidth="1"/>
    <col min="9" max="9" width="10.140625" style="0" bestFit="1" customWidth="1"/>
    <col min="10" max="10" width="12.00390625" style="0" bestFit="1" customWidth="1"/>
    <col min="11" max="11" width="11.00390625" style="0" bestFit="1" customWidth="1"/>
    <col min="12" max="12" width="8.7109375" style="0" bestFit="1" customWidth="1"/>
    <col min="13" max="13" width="10.140625" style="0" bestFit="1" customWidth="1"/>
    <col min="14" max="14" width="8.7109375" style="0" bestFit="1" customWidth="1"/>
    <col min="15" max="15" width="11.7109375" style="0" bestFit="1" customWidth="1"/>
  </cols>
  <sheetData>
    <row r="1" spans="1:15" ht="18">
      <c r="A1" s="1204" t="s">
        <v>0</v>
      </c>
      <c r="B1" s="1204"/>
      <c r="C1" s="1204"/>
      <c r="D1" s="1204"/>
      <c r="E1" s="1204"/>
      <c r="F1" s="1204"/>
      <c r="G1" s="1204"/>
      <c r="H1" s="1204"/>
      <c r="I1" s="1204"/>
      <c r="J1" s="1204"/>
      <c r="K1" s="1204"/>
      <c r="L1" s="1204"/>
      <c r="M1" s="1204"/>
      <c r="N1" s="1204"/>
      <c r="O1" s="154" t="s">
        <v>546</v>
      </c>
    </row>
    <row r="2" spans="1:15" ht="21">
      <c r="A2" s="1205" t="s">
        <v>656</v>
      </c>
      <c r="B2" s="1205"/>
      <c r="C2" s="1205"/>
      <c r="D2" s="1205"/>
      <c r="E2" s="1205"/>
      <c r="F2" s="1205"/>
      <c r="G2" s="1205"/>
      <c r="H2" s="1205"/>
      <c r="I2" s="1205"/>
      <c r="J2" s="1205"/>
      <c r="K2" s="1205"/>
      <c r="L2" s="1205"/>
      <c r="M2" s="1205"/>
      <c r="N2" s="1205"/>
      <c r="O2" s="1205"/>
    </row>
    <row r="3" spans="1:11" ht="15">
      <c r="A3" s="139"/>
      <c r="B3" s="139"/>
      <c r="C3" s="139"/>
      <c r="D3" s="331"/>
      <c r="E3" s="139"/>
      <c r="F3" s="139"/>
      <c r="G3" s="139"/>
      <c r="H3" s="139"/>
      <c r="I3" s="139"/>
      <c r="J3" s="139"/>
      <c r="K3" s="139"/>
    </row>
    <row r="4" spans="1:15" ht="18">
      <c r="A4" s="1204" t="s">
        <v>545</v>
      </c>
      <c r="B4" s="1204"/>
      <c r="C4" s="1204"/>
      <c r="D4" s="1204"/>
      <c r="E4" s="1204"/>
      <c r="F4" s="1204"/>
      <c r="G4" s="1204"/>
      <c r="H4" s="1204"/>
      <c r="I4" s="1204"/>
      <c r="J4" s="1204"/>
      <c r="K4" s="1204"/>
      <c r="L4" s="1204"/>
      <c r="M4" s="1204"/>
      <c r="N4" s="1204"/>
      <c r="O4" s="1204"/>
    </row>
    <row r="5" spans="1:15" ht="15">
      <c r="A5" s="963" t="s">
        <v>936</v>
      </c>
      <c r="B5" s="963"/>
      <c r="C5" s="140"/>
      <c r="D5" s="332"/>
      <c r="E5" s="140"/>
      <c r="F5" s="140"/>
      <c r="G5" s="140"/>
      <c r="H5" s="140"/>
      <c r="I5" s="140"/>
      <c r="J5" s="140"/>
      <c r="K5" s="139"/>
      <c r="M5" s="1265" t="s">
        <v>826</v>
      </c>
      <c r="N5" s="1265"/>
      <c r="O5" s="1265"/>
    </row>
    <row r="6" spans="1:15" ht="44.25" customHeight="1">
      <c r="A6" s="1275" t="s">
        <v>2</v>
      </c>
      <c r="B6" s="1275" t="s">
        <v>3</v>
      </c>
      <c r="C6" s="1275" t="s">
        <v>320</v>
      </c>
      <c r="D6" s="1273" t="s">
        <v>321</v>
      </c>
      <c r="E6" s="1273" t="s">
        <v>322</v>
      </c>
      <c r="F6" s="1273" t="s">
        <v>323</v>
      </c>
      <c r="G6" s="1273" t="s">
        <v>324</v>
      </c>
      <c r="H6" s="1275" t="s">
        <v>325</v>
      </c>
      <c r="I6" s="1275"/>
      <c r="J6" s="1275" t="s">
        <v>326</v>
      </c>
      <c r="K6" s="1275"/>
      <c r="L6" s="1275" t="s">
        <v>327</v>
      </c>
      <c r="M6" s="1275"/>
      <c r="N6" s="1275" t="s">
        <v>328</v>
      </c>
      <c r="O6" s="1275"/>
    </row>
    <row r="7" spans="1:15" ht="44.25" customHeight="1">
      <c r="A7" s="1275"/>
      <c r="B7" s="1275"/>
      <c r="C7" s="1275"/>
      <c r="D7" s="1274"/>
      <c r="E7" s="1274"/>
      <c r="F7" s="1274"/>
      <c r="G7" s="1274"/>
      <c r="H7" s="152" t="s">
        <v>329</v>
      </c>
      <c r="I7" s="152" t="s">
        <v>330</v>
      </c>
      <c r="J7" s="152" t="s">
        <v>329</v>
      </c>
      <c r="K7" s="152" t="s">
        <v>330</v>
      </c>
      <c r="L7" s="152" t="s">
        <v>329</v>
      </c>
      <c r="M7" s="152" t="s">
        <v>330</v>
      </c>
      <c r="N7" s="152" t="s">
        <v>329</v>
      </c>
      <c r="O7" s="152" t="s">
        <v>330</v>
      </c>
    </row>
    <row r="8" spans="1:15" ht="15">
      <c r="A8" s="141" t="s">
        <v>275</v>
      </c>
      <c r="B8" s="141" t="s">
        <v>276</v>
      </c>
      <c r="C8" s="141" t="s">
        <v>277</v>
      </c>
      <c r="D8" s="141" t="s">
        <v>278</v>
      </c>
      <c r="E8" s="141" t="s">
        <v>279</v>
      </c>
      <c r="F8" s="141" t="s">
        <v>280</v>
      </c>
      <c r="G8" s="141" t="s">
        <v>281</v>
      </c>
      <c r="H8" s="141" t="s">
        <v>282</v>
      </c>
      <c r="I8" s="141" t="s">
        <v>301</v>
      </c>
      <c r="J8" s="141" t="s">
        <v>302</v>
      </c>
      <c r="K8" s="141" t="s">
        <v>303</v>
      </c>
      <c r="L8" s="141" t="s">
        <v>331</v>
      </c>
      <c r="M8" s="141" t="s">
        <v>332</v>
      </c>
      <c r="N8" s="141" t="s">
        <v>333</v>
      </c>
      <c r="O8" s="141" t="s">
        <v>334</v>
      </c>
    </row>
    <row r="9" spans="1:15" ht="14.25">
      <c r="A9" s="7">
        <v>1</v>
      </c>
      <c r="B9" s="33" t="s">
        <v>1022</v>
      </c>
      <c r="C9" s="1266" t="s">
        <v>1045</v>
      </c>
      <c r="D9" s="1267"/>
      <c r="E9" s="1267"/>
      <c r="F9" s="1267"/>
      <c r="G9" s="1267"/>
      <c r="H9" s="1267"/>
      <c r="I9" s="1267"/>
      <c r="J9" s="1267"/>
      <c r="K9" s="1267"/>
      <c r="L9" s="1267"/>
      <c r="M9" s="1267"/>
      <c r="N9" s="1267"/>
      <c r="O9" s="1268"/>
    </row>
    <row r="10" spans="1:15" ht="14.25">
      <c r="A10" s="7">
        <v>2</v>
      </c>
      <c r="B10" s="33" t="s">
        <v>1023</v>
      </c>
      <c r="C10" s="1266" t="s">
        <v>1045</v>
      </c>
      <c r="D10" s="1267"/>
      <c r="E10" s="1267"/>
      <c r="F10" s="1267"/>
      <c r="G10" s="1267"/>
      <c r="H10" s="1267"/>
      <c r="I10" s="1267"/>
      <c r="J10" s="1267"/>
      <c r="K10" s="1267"/>
      <c r="L10" s="1267"/>
      <c r="M10" s="1267"/>
      <c r="N10" s="1267"/>
      <c r="O10" s="1268"/>
    </row>
    <row r="11" spans="1:15" ht="25.5">
      <c r="A11" s="7">
        <v>3</v>
      </c>
      <c r="B11" s="33" t="s">
        <v>1024</v>
      </c>
      <c r="C11" s="221">
        <v>1</v>
      </c>
      <c r="D11" s="769" t="s">
        <v>1073</v>
      </c>
      <c r="E11" s="221">
        <v>182</v>
      </c>
      <c r="F11" s="221">
        <v>22130</v>
      </c>
      <c r="G11" s="221">
        <v>20</v>
      </c>
      <c r="H11" s="221">
        <v>632.136</v>
      </c>
      <c r="I11" s="221">
        <v>603.972</v>
      </c>
      <c r="J11" s="221">
        <v>253.23</v>
      </c>
      <c r="K11" s="221">
        <v>253.23</v>
      </c>
      <c r="L11" s="221">
        <v>85.58</v>
      </c>
      <c r="M11" s="221">
        <v>85.58</v>
      </c>
      <c r="N11" s="221">
        <v>0</v>
      </c>
      <c r="O11" s="221">
        <v>0</v>
      </c>
    </row>
    <row r="12" spans="1:15" ht="25.5">
      <c r="A12" s="7">
        <v>4</v>
      </c>
      <c r="B12" s="33" t="s">
        <v>1025</v>
      </c>
      <c r="C12" s="221">
        <v>1</v>
      </c>
      <c r="D12" s="769" t="s">
        <v>1074</v>
      </c>
      <c r="E12" s="221">
        <v>538</v>
      </c>
      <c r="F12" s="221">
        <v>85290</v>
      </c>
      <c r="G12" s="221">
        <v>0</v>
      </c>
      <c r="H12" s="221">
        <v>1149.551</v>
      </c>
      <c r="I12" s="221">
        <v>1108.535</v>
      </c>
      <c r="J12" s="221">
        <v>545.2231150873664</v>
      </c>
      <c r="K12" s="221">
        <v>435.6324889503492</v>
      </c>
      <c r="L12" s="221">
        <v>0</v>
      </c>
      <c r="M12" s="221">
        <v>0</v>
      </c>
      <c r="N12" s="221">
        <v>0</v>
      </c>
      <c r="O12" s="221">
        <v>0</v>
      </c>
    </row>
    <row r="13" spans="1:15" ht="14.25">
      <c r="A13" s="7">
        <v>5</v>
      </c>
      <c r="B13" s="33" t="s">
        <v>1026</v>
      </c>
      <c r="C13" s="221">
        <v>1</v>
      </c>
      <c r="D13" s="769" t="s">
        <v>1075</v>
      </c>
      <c r="E13" s="221">
        <v>344</v>
      </c>
      <c r="F13" s="221">
        <v>67510</v>
      </c>
      <c r="G13" s="221">
        <v>20</v>
      </c>
      <c r="H13" s="221">
        <v>1134.16</v>
      </c>
      <c r="I13" s="221">
        <v>1134.16</v>
      </c>
      <c r="J13" s="221">
        <v>468.41</v>
      </c>
      <c r="K13" s="221">
        <v>468.41</v>
      </c>
      <c r="L13" s="221">
        <v>212.12</v>
      </c>
      <c r="M13" s="221">
        <v>212.12</v>
      </c>
      <c r="N13" s="221">
        <v>8.5</v>
      </c>
      <c r="O13" s="221">
        <v>8.5</v>
      </c>
    </row>
    <row r="14" spans="1:15" ht="12.75">
      <c r="A14" s="1269">
        <v>6</v>
      </c>
      <c r="B14" s="1271" t="s">
        <v>1027</v>
      </c>
      <c r="C14" s="221">
        <v>1</v>
      </c>
      <c r="D14" s="769" t="s">
        <v>1075</v>
      </c>
      <c r="E14" s="221">
        <v>762</v>
      </c>
      <c r="F14" s="221">
        <v>90825</v>
      </c>
      <c r="G14" s="221">
        <v>20</v>
      </c>
      <c r="H14" s="221">
        <v>253</v>
      </c>
      <c r="I14" s="221">
        <v>253</v>
      </c>
      <c r="J14" s="221">
        <v>485</v>
      </c>
      <c r="K14" s="221">
        <v>485</v>
      </c>
      <c r="L14" s="221">
        <v>360</v>
      </c>
      <c r="M14" s="221">
        <v>360</v>
      </c>
      <c r="N14" s="221">
        <v>45</v>
      </c>
      <c r="O14" s="221">
        <v>45</v>
      </c>
    </row>
    <row r="15" spans="1:15" ht="12.75">
      <c r="A15" s="1270"/>
      <c r="B15" s="1272"/>
      <c r="C15" s="334">
        <v>2</v>
      </c>
      <c r="D15" s="770" t="s">
        <v>1076</v>
      </c>
      <c r="E15" s="335">
        <v>235</v>
      </c>
      <c r="F15" s="335">
        <v>27161</v>
      </c>
      <c r="G15" s="335">
        <v>20</v>
      </c>
      <c r="H15" s="335">
        <v>45</v>
      </c>
      <c r="I15" s="335">
        <v>45</v>
      </c>
      <c r="J15" s="335">
        <v>189</v>
      </c>
      <c r="K15" s="335">
        <v>189</v>
      </c>
      <c r="L15" s="335">
        <v>90</v>
      </c>
      <c r="M15" s="335">
        <v>90</v>
      </c>
      <c r="N15" s="335">
        <v>3.37</v>
      </c>
      <c r="O15" s="336">
        <v>3.37</v>
      </c>
    </row>
    <row r="16" spans="1:15" ht="14.25">
      <c r="A16" s="7">
        <v>7</v>
      </c>
      <c r="B16" s="33" t="s">
        <v>1028</v>
      </c>
      <c r="C16" s="1266" t="s">
        <v>1045</v>
      </c>
      <c r="D16" s="1267"/>
      <c r="E16" s="1267"/>
      <c r="F16" s="1267"/>
      <c r="G16" s="1267"/>
      <c r="H16" s="1267"/>
      <c r="I16" s="1267"/>
      <c r="J16" s="1267"/>
      <c r="K16" s="1267"/>
      <c r="L16" s="1267"/>
      <c r="M16" s="1267"/>
      <c r="N16" s="1267"/>
      <c r="O16" s="1268"/>
    </row>
    <row r="17" spans="1:15" ht="14.25">
      <c r="A17" s="7">
        <v>8</v>
      </c>
      <c r="B17" s="33" t="s">
        <v>1029</v>
      </c>
      <c r="C17" s="221">
        <v>0</v>
      </c>
      <c r="D17" s="769" t="s">
        <v>1077</v>
      </c>
      <c r="E17" s="221">
        <v>74</v>
      </c>
      <c r="F17" s="221">
        <v>6053</v>
      </c>
      <c r="G17" s="221">
        <v>11</v>
      </c>
      <c r="H17" s="221" t="s">
        <v>1078</v>
      </c>
      <c r="I17" s="221"/>
      <c r="J17" s="221"/>
      <c r="K17" s="221"/>
      <c r="L17" s="221"/>
      <c r="M17" s="221"/>
      <c r="N17" s="221"/>
      <c r="O17" s="221"/>
    </row>
    <row r="18" spans="1:15" ht="14.25">
      <c r="A18" s="7">
        <v>9</v>
      </c>
      <c r="B18" s="33" t="s">
        <v>1030</v>
      </c>
      <c r="C18" s="221"/>
      <c r="D18" s="238"/>
      <c r="E18" s="221"/>
      <c r="F18" s="221"/>
      <c r="G18" s="221"/>
      <c r="H18" s="221"/>
      <c r="I18" s="221"/>
      <c r="J18" s="221"/>
      <c r="K18" s="221"/>
      <c r="L18" s="221"/>
      <c r="M18" s="221"/>
      <c r="N18" s="221"/>
      <c r="O18" s="221"/>
    </row>
    <row r="19" spans="1:15" ht="14.25">
      <c r="A19" s="7">
        <v>10</v>
      </c>
      <c r="B19" s="33" t="s">
        <v>1031</v>
      </c>
      <c r="C19" s="1266" t="s">
        <v>927</v>
      </c>
      <c r="D19" s="1267"/>
      <c r="E19" s="1267"/>
      <c r="F19" s="1267"/>
      <c r="G19" s="1267"/>
      <c r="H19" s="1267"/>
      <c r="I19" s="1267"/>
      <c r="J19" s="1267"/>
      <c r="K19" s="1267"/>
      <c r="L19" s="1267"/>
      <c r="M19" s="1267"/>
      <c r="N19" s="1267"/>
      <c r="O19" s="1268"/>
    </row>
    <row r="20" spans="1:15" ht="63.75">
      <c r="A20" s="7">
        <v>11</v>
      </c>
      <c r="B20" s="33" t="s">
        <v>1032</v>
      </c>
      <c r="C20" s="221">
        <v>1</v>
      </c>
      <c r="D20" s="769" t="s">
        <v>1079</v>
      </c>
      <c r="E20" s="221">
        <v>295</v>
      </c>
      <c r="F20" s="221">
        <v>34209</v>
      </c>
      <c r="G20" s="221">
        <v>20</v>
      </c>
      <c r="H20" s="221">
        <v>408.987</v>
      </c>
      <c r="I20" s="221">
        <v>646.796</v>
      </c>
      <c r="J20" s="221">
        <v>266.81</v>
      </c>
      <c r="K20" s="221">
        <v>266.81</v>
      </c>
      <c r="L20" s="221">
        <v>108.62</v>
      </c>
      <c r="M20" s="221">
        <v>108.62</v>
      </c>
      <c r="N20" s="221">
        <v>0</v>
      </c>
      <c r="O20" s="221">
        <v>0</v>
      </c>
    </row>
    <row r="21" spans="1:15" ht="14.25">
      <c r="A21" s="7">
        <v>12</v>
      </c>
      <c r="B21" s="33" t="s">
        <v>1033</v>
      </c>
      <c r="C21" s="1266" t="s">
        <v>1045</v>
      </c>
      <c r="D21" s="1267"/>
      <c r="E21" s="1267"/>
      <c r="F21" s="1267"/>
      <c r="G21" s="1267"/>
      <c r="H21" s="1267"/>
      <c r="I21" s="1267"/>
      <c r="J21" s="1267"/>
      <c r="K21" s="1267"/>
      <c r="L21" s="1267"/>
      <c r="M21" s="1267"/>
      <c r="N21" s="1267"/>
      <c r="O21" s="1268"/>
    </row>
    <row r="22" spans="1:15" ht="14.25">
      <c r="A22" s="7">
        <v>13</v>
      </c>
      <c r="B22" s="33" t="s">
        <v>1034</v>
      </c>
      <c r="C22" s="1266" t="s">
        <v>1045</v>
      </c>
      <c r="D22" s="1267"/>
      <c r="E22" s="1267"/>
      <c r="F22" s="1267"/>
      <c r="G22" s="1267"/>
      <c r="H22" s="1267"/>
      <c r="I22" s="1267"/>
      <c r="J22" s="1267"/>
      <c r="K22" s="1267"/>
      <c r="L22" s="1267"/>
      <c r="M22" s="1267"/>
      <c r="N22" s="1267"/>
      <c r="O22" s="1268"/>
    </row>
    <row r="23" spans="1:15" ht="14.25">
      <c r="A23" s="7">
        <v>14</v>
      </c>
      <c r="B23" s="33" t="s">
        <v>1035</v>
      </c>
      <c r="C23" s="1266" t="s">
        <v>1045</v>
      </c>
      <c r="D23" s="1267"/>
      <c r="E23" s="1267"/>
      <c r="F23" s="1267"/>
      <c r="G23" s="1267"/>
      <c r="H23" s="1267"/>
      <c r="I23" s="1267"/>
      <c r="J23" s="1267"/>
      <c r="K23" s="1267"/>
      <c r="L23" s="1267"/>
      <c r="M23" s="1267"/>
      <c r="N23" s="1267"/>
      <c r="O23" s="1268"/>
    </row>
    <row r="24" spans="1:15" ht="14.25">
      <c r="A24" s="7">
        <v>15</v>
      </c>
      <c r="B24" s="33" t="s">
        <v>1036</v>
      </c>
      <c r="C24" s="221"/>
      <c r="D24" s="238"/>
      <c r="E24" s="221">
        <v>1069</v>
      </c>
      <c r="F24" s="221">
        <v>160716</v>
      </c>
      <c r="G24" s="221"/>
      <c r="H24" s="221"/>
      <c r="I24" s="221"/>
      <c r="J24" s="221"/>
      <c r="K24" s="221"/>
      <c r="L24" s="221"/>
      <c r="M24" s="221"/>
      <c r="N24" s="221"/>
      <c r="O24" s="221"/>
    </row>
    <row r="25" spans="1:15" ht="14.25">
      <c r="A25" s="7">
        <v>16</v>
      </c>
      <c r="B25" s="33" t="s">
        <v>1037</v>
      </c>
      <c r="C25" s="1266" t="s">
        <v>1045</v>
      </c>
      <c r="D25" s="1267"/>
      <c r="E25" s="1267"/>
      <c r="F25" s="1267"/>
      <c r="G25" s="1267"/>
      <c r="H25" s="1267"/>
      <c r="I25" s="1267"/>
      <c r="J25" s="1267"/>
      <c r="K25" s="1267"/>
      <c r="L25" s="1267"/>
      <c r="M25" s="1267"/>
      <c r="N25" s="1267"/>
      <c r="O25" s="1268"/>
    </row>
    <row r="26" spans="1:15" ht="14.25">
      <c r="A26" s="7">
        <v>17</v>
      </c>
      <c r="B26" s="33" t="s">
        <v>1038</v>
      </c>
      <c r="C26" s="1266" t="s">
        <v>1045</v>
      </c>
      <c r="D26" s="1267"/>
      <c r="E26" s="1267"/>
      <c r="F26" s="1267"/>
      <c r="G26" s="1267"/>
      <c r="H26" s="1267"/>
      <c r="I26" s="1267"/>
      <c r="J26" s="1267"/>
      <c r="K26" s="1267"/>
      <c r="L26" s="1267"/>
      <c r="M26" s="1267"/>
      <c r="N26" s="1267"/>
      <c r="O26" s="1268"/>
    </row>
    <row r="27" spans="1:15" ht="14.25">
      <c r="A27" s="7">
        <v>18</v>
      </c>
      <c r="B27" s="33" t="s">
        <v>1039</v>
      </c>
      <c r="C27" s="1266" t="s">
        <v>1045</v>
      </c>
      <c r="D27" s="1267"/>
      <c r="E27" s="1267"/>
      <c r="F27" s="1267"/>
      <c r="G27" s="1267"/>
      <c r="H27" s="1267"/>
      <c r="I27" s="1267"/>
      <c r="J27" s="1267"/>
      <c r="K27" s="1267"/>
      <c r="L27" s="1267"/>
      <c r="M27" s="1267"/>
      <c r="N27" s="1267"/>
      <c r="O27" s="1268"/>
    </row>
    <row r="28" spans="1:15" ht="14.25">
      <c r="A28" s="7">
        <v>19</v>
      </c>
      <c r="B28" s="33" t="s">
        <v>1071</v>
      </c>
      <c r="C28" s="1266" t="s">
        <v>1045</v>
      </c>
      <c r="D28" s="1267"/>
      <c r="E28" s="1267"/>
      <c r="F28" s="1267"/>
      <c r="G28" s="1267"/>
      <c r="H28" s="1267"/>
      <c r="I28" s="1267"/>
      <c r="J28" s="1267"/>
      <c r="K28" s="1267"/>
      <c r="L28" s="1267"/>
      <c r="M28" s="1267"/>
      <c r="N28" s="1267"/>
      <c r="O28" s="1268"/>
    </row>
    <row r="29" spans="1:15" ht="14.25">
      <c r="A29" s="7">
        <v>20</v>
      </c>
      <c r="B29" s="33" t="s">
        <v>1040</v>
      </c>
      <c r="C29" s="1266" t="s">
        <v>1045</v>
      </c>
      <c r="D29" s="1267"/>
      <c r="E29" s="1267"/>
      <c r="F29" s="1267"/>
      <c r="G29" s="1267"/>
      <c r="H29" s="1267"/>
      <c r="I29" s="1267"/>
      <c r="J29" s="1267"/>
      <c r="K29" s="1267"/>
      <c r="L29" s="1267"/>
      <c r="M29" s="1267"/>
      <c r="N29" s="1267"/>
      <c r="O29" s="1268"/>
    </row>
    <row r="30" spans="1:15" ht="14.25">
      <c r="A30" s="7">
        <v>21</v>
      </c>
      <c r="B30" s="33" t="s">
        <v>1041</v>
      </c>
      <c r="C30" s="1266" t="s">
        <v>1045</v>
      </c>
      <c r="D30" s="1267"/>
      <c r="E30" s="1267"/>
      <c r="F30" s="1267"/>
      <c r="G30" s="1267"/>
      <c r="H30" s="1267"/>
      <c r="I30" s="1267"/>
      <c r="J30" s="1267"/>
      <c r="K30" s="1267"/>
      <c r="L30" s="1267"/>
      <c r="M30" s="1267"/>
      <c r="N30" s="1267"/>
      <c r="O30" s="1268"/>
    </row>
    <row r="31" spans="1:15" ht="14.25">
      <c r="A31" s="7">
        <v>22</v>
      </c>
      <c r="B31" s="33" t="s">
        <v>1042</v>
      </c>
      <c r="C31" s="1266" t="s">
        <v>1045</v>
      </c>
      <c r="D31" s="1267"/>
      <c r="E31" s="1267"/>
      <c r="F31" s="1267"/>
      <c r="G31" s="1267"/>
      <c r="H31" s="1267"/>
      <c r="I31" s="1267"/>
      <c r="J31" s="1267"/>
      <c r="K31" s="1267"/>
      <c r="L31" s="1267"/>
      <c r="M31" s="1267"/>
      <c r="N31" s="1267"/>
      <c r="O31" s="1268"/>
    </row>
    <row r="32" spans="1:15" ht="14.25">
      <c r="A32" s="7">
        <v>23</v>
      </c>
      <c r="B32" s="33" t="s">
        <v>1043</v>
      </c>
      <c r="C32" s="1266" t="s">
        <v>1045</v>
      </c>
      <c r="D32" s="1267"/>
      <c r="E32" s="1267"/>
      <c r="F32" s="1267"/>
      <c r="G32" s="1267"/>
      <c r="H32" s="1267"/>
      <c r="I32" s="1267"/>
      <c r="J32" s="1267"/>
      <c r="K32" s="1267"/>
      <c r="L32" s="1267"/>
      <c r="M32" s="1267"/>
      <c r="N32" s="1267"/>
      <c r="O32" s="1268"/>
    </row>
    <row r="33" spans="1:15" ht="14.25">
      <c r="A33" s="7">
        <v>24</v>
      </c>
      <c r="B33" s="33" t="s">
        <v>1044</v>
      </c>
      <c r="C33" s="1266" t="s">
        <v>1045</v>
      </c>
      <c r="D33" s="1267"/>
      <c r="E33" s="1267"/>
      <c r="F33" s="1267"/>
      <c r="G33" s="1267"/>
      <c r="H33" s="1267"/>
      <c r="I33" s="1267"/>
      <c r="J33" s="1267"/>
      <c r="K33" s="1267"/>
      <c r="L33" s="1267"/>
      <c r="M33" s="1267"/>
      <c r="N33" s="1267"/>
      <c r="O33" s="1268"/>
    </row>
    <row r="34" spans="1:15" ht="14.25">
      <c r="A34" s="7">
        <v>25</v>
      </c>
      <c r="B34" s="33" t="s">
        <v>1046</v>
      </c>
      <c r="C34" s="1266" t="s">
        <v>1045</v>
      </c>
      <c r="D34" s="1267"/>
      <c r="E34" s="1267"/>
      <c r="F34" s="1267"/>
      <c r="G34" s="1267"/>
      <c r="H34" s="1267"/>
      <c r="I34" s="1267"/>
      <c r="J34" s="1267"/>
      <c r="K34" s="1267"/>
      <c r="L34" s="1267"/>
      <c r="M34" s="1267"/>
      <c r="N34" s="1267"/>
      <c r="O34" s="1268"/>
    </row>
    <row r="35" spans="1:15" ht="14.25">
      <c r="A35" s="7">
        <v>26</v>
      </c>
      <c r="B35" s="33" t="s">
        <v>1047</v>
      </c>
      <c r="C35" s="1266" t="s">
        <v>1045</v>
      </c>
      <c r="D35" s="1267"/>
      <c r="E35" s="1267"/>
      <c r="F35" s="1267"/>
      <c r="G35" s="1267"/>
      <c r="H35" s="1267"/>
      <c r="I35" s="1267"/>
      <c r="J35" s="1267"/>
      <c r="K35" s="1267"/>
      <c r="L35" s="1267"/>
      <c r="M35" s="1267"/>
      <c r="N35" s="1267"/>
      <c r="O35" s="1268"/>
    </row>
    <row r="36" spans="1:15" ht="14.25">
      <c r="A36" s="7">
        <v>27</v>
      </c>
      <c r="B36" s="33" t="s">
        <v>1048</v>
      </c>
      <c r="C36" s="1266" t="s">
        <v>1045</v>
      </c>
      <c r="D36" s="1267"/>
      <c r="E36" s="1267"/>
      <c r="F36" s="1267"/>
      <c r="G36" s="1267"/>
      <c r="H36" s="1267"/>
      <c r="I36" s="1267"/>
      <c r="J36" s="1267"/>
      <c r="K36" s="1267"/>
      <c r="L36" s="1267"/>
      <c r="M36" s="1267"/>
      <c r="N36" s="1267"/>
      <c r="O36" s="1268"/>
    </row>
    <row r="37" spans="1:15" ht="14.25">
      <c r="A37" s="7">
        <v>28</v>
      </c>
      <c r="B37" s="33" t="s">
        <v>1049</v>
      </c>
      <c r="C37" s="1266" t="s">
        <v>1045</v>
      </c>
      <c r="D37" s="1267"/>
      <c r="E37" s="1267"/>
      <c r="F37" s="1267"/>
      <c r="G37" s="1267"/>
      <c r="H37" s="1267"/>
      <c r="I37" s="1267"/>
      <c r="J37" s="1267"/>
      <c r="K37" s="1267"/>
      <c r="L37" s="1267"/>
      <c r="M37" s="1267"/>
      <c r="N37" s="1267"/>
      <c r="O37" s="1268"/>
    </row>
    <row r="38" spans="1:15" ht="14.25">
      <c r="A38" s="7">
        <v>29</v>
      </c>
      <c r="B38" s="33" t="s">
        <v>1050</v>
      </c>
      <c r="C38" s="1266" t="s">
        <v>1045</v>
      </c>
      <c r="D38" s="1267"/>
      <c r="E38" s="1267"/>
      <c r="F38" s="1267"/>
      <c r="G38" s="1267"/>
      <c r="H38" s="1267"/>
      <c r="I38" s="1267"/>
      <c r="J38" s="1267"/>
      <c r="K38" s="1267"/>
      <c r="L38" s="1267"/>
      <c r="M38" s="1267"/>
      <c r="N38" s="1267"/>
      <c r="O38" s="1268"/>
    </row>
    <row r="39" spans="1:15" ht="14.25">
      <c r="A39" s="7">
        <v>30</v>
      </c>
      <c r="B39" s="33" t="s">
        <v>1051</v>
      </c>
      <c r="C39" s="1266" t="s">
        <v>1045</v>
      </c>
      <c r="D39" s="1267"/>
      <c r="E39" s="1267"/>
      <c r="F39" s="1267"/>
      <c r="G39" s="1267"/>
      <c r="H39" s="1267"/>
      <c r="I39" s="1267"/>
      <c r="J39" s="1267"/>
      <c r="K39" s="1267"/>
      <c r="L39" s="1267"/>
      <c r="M39" s="1267"/>
      <c r="N39" s="1267"/>
      <c r="O39" s="1268"/>
    </row>
    <row r="40" spans="1:15" ht="14.25">
      <c r="A40" s="7">
        <v>31</v>
      </c>
      <c r="B40" s="33" t="s">
        <v>1052</v>
      </c>
      <c r="C40" s="1266" t="s">
        <v>1045</v>
      </c>
      <c r="D40" s="1267"/>
      <c r="E40" s="1267"/>
      <c r="F40" s="1267"/>
      <c r="G40" s="1267"/>
      <c r="H40" s="1267"/>
      <c r="I40" s="1267"/>
      <c r="J40" s="1267"/>
      <c r="K40" s="1267"/>
      <c r="L40" s="1267"/>
      <c r="M40" s="1267"/>
      <c r="N40" s="1267"/>
      <c r="O40" s="1268"/>
    </row>
    <row r="41" spans="1:15" ht="14.25">
      <c r="A41" s="7">
        <v>32</v>
      </c>
      <c r="B41" s="33" t="s">
        <v>1053</v>
      </c>
      <c r="C41" s="1266" t="s">
        <v>1045</v>
      </c>
      <c r="D41" s="1267"/>
      <c r="E41" s="1267"/>
      <c r="F41" s="1267"/>
      <c r="G41" s="1267"/>
      <c r="H41" s="1267"/>
      <c r="I41" s="1267"/>
      <c r="J41" s="1267"/>
      <c r="K41" s="1267"/>
      <c r="L41" s="1267"/>
      <c r="M41" s="1267"/>
      <c r="N41" s="1267"/>
      <c r="O41" s="1268"/>
    </row>
    <row r="42" spans="1:15" ht="14.25">
      <c r="A42" s="7">
        <v>33</v>
      </c>
      <c r="B42" s="33" t="s">
        <v>1054</v>
      </c>
      <c r="C42" s="1266" t="s">
        <v>1045</v>
      </c>
      <c r="D42" s="1267"/>
      <c r="E42" s="1267"/>
      <c r="F42" s="1267"/>
      <c r="G42" s="1267"/>
      <c r="H42" s="1267"/>
      <c r="I42" s="1267"/>
      <c r="J42" s="1267"/>
      <c r="K42" s="1267"/>
      <c r="L42" s="1267"/>
      <c r="M42" s="1267"/>
      <c r="N42" s="1267"/>
      <c r="O42" s="1268"/>
    </row>
    <row r="43" spans="1:15" ht="14.25">
      <c r="A43" s="7">
        <v>34</v>
      </c>
      <c r="B43" s="33" t="s">
        <v>1055</v>
      </c>
      <c r="C43" s="1266" t="s">
        <v>1045</v>
      </c>
      <c r="D43" s="1267"/>
      <c r="E43" s="1267"/>
      <c r="F43" s="1267"/>
      <c r="G43" s="1267"/>
      <c r="H43" s="1267"/>
      <c r="I43" s="1267"/>
      <c r="J43" s="1267"/>
      <c r="K43" s="1267"/>
      <c r="L43" s="1267"/>
      <c r="M43" s="1267"/>
      <c r="N43" s="1267"/>
      <c r="O43" s="1268"/>
    </row>
    <row r="44" spans="1:15" ht="12.75">
      <c r="A44" s="7" t="s">
        <v>18</v>
      </c>
      <c r="B44" s="7"/>
      <c r="C44" s="112">
        <f>C11+C12+C13+C14+C15+C17+C20</f>
        <v>7</v>
      </c>
      <c r="D44" s="112" t="e">
        <f>D11+D12+D13+D14+D15+D17+D20</f>
        <v>#VALUE!</v>
      </c>
      <c r="E44" s="112">
        <f>E11+E12+E13+E14+E15+E17+E20</f>
        <v>2430</v>
      </c>
      <c r="F44" s="112">
        <f>F11+F12+F13+F14+F15+F17+F20</f>
        <v>333178</v>
      </c>
      <c r="G44" s="112">
        <f>G11+G12+G13+G14+G15+G17+G20</f>
        <v>111</v>
      </c>
      <c r="H44" s="112">
        <f>H11+H12+H13+H14+H15+H20</f>
        <v>3622.834</v>
      </c>
      <c r="I44" s="112">
        <f aca="true" t="shared" si="0" ref="I44:O44">I11+I12+I13+I14+I15+I20</f>
        <v>3791.4630000000006</v>
      </c>
      <c r="J44" s="112">
        <f t="shared" si="0"/>
        <v>2207.6731150873666</v>
      </c>
      <c r="K44" s="112">
        <f t="shared" si="0"/>
        <v>2098.082488950349</v>
      </c>
      <c r="L44" s="112">
        <f t="shared" si="0"/>
        <v>856.32</v>
      </c>
      <c r="M44" s="112">
        <f t="shared" si="0"/>
        <v>856.32</v>
      </c>
      <c r="N44" s="112">
        <f t="shared" si="0"/>
        <v>56.87</v>
      </c>
      <c r="O44" s="112">
        <f t="shared" si="0"/>
        <v>56.87</v>
      </c>
    </row>
    <row r="47" spans="1:15" ht="12.75">
      <c r="A47" s="143"/>
      <c r="B47" s="143"/>
      <c r="C47" s="143"/>
      <c r="D47" s="333"/>
      <c r="L47" s="1201" t="s">
        <v>12</v>
      </c>
      <c r="M47" s="1201"/>
      <c r="N47" s="1201"/>
      <c r="O47" s="1201"/>
    </row>
    <row r="48" spans="1:15" ht="12.75">
      <c r="A48" s="143"/>
      <c r="B48" s="143"/>
      <c r="C48" s="143"/>
      <c r="D48" s="333"/>
      <c r="L48" s="1201" t="s">
        <v>13</v>
      </c>
      <c r="M48" s="1201"/>
      <c r="N48" s="1201"/>
      <c r="O48" s="1201"/>
    </row>
    <row r="49" spans="1:15" ht="12.75">
      <c r="A49" s="143"/>
      <c r="B49" s="143"/>
      <c r="C49" s="143"/>
      <c r="D49" s="333"/>
      <c r="L49" s="1201" t="s">
        <v>86</v>
      </c>
      <c r="M49" s="1201"/>
      <c r="N49" s="1201"/>
      <c r="O49" s="1201"/>
    </row>
    <row r="50" spans="1:15" ht="12.75">
      <c r="A50" s="12" t="s">
        <v>1121</v>
      </c>
      <c r="C50" s="143"/>
      <c r="D50" s="333"/>
      <c r="L50" s="1264" t="s">
        <v>83</v>
      </c>
      <c r="M50" s="1264"/>
      <c r="N50" s="1264"/>
      <c r="O50" s="147"/>
    </row>
  </sheetData>
  <sheetProtection/>
  <mergeCells count="48">
    <mergeCell ref="A1:N1"/>
    <mergeCell ref="A2:O2"/>
    <mergeCell ref="M5:O5"/>
    <mergeCell ref="A6:A7"/>
    <mergeCell ref="B6:B7"/>
    <mergeCell ref="C6:C7"/>
    <mergeCell ref="J6:K6"/>
    <mergeCell ref="L6:M6"/>
    <mergeCell ref="A4:O4"/>
    <mergeCell ref="F6:F7"/>
    <mergeCell ref="A14:A15"/>
    <mergeCell ref="B14:B15"/>
    <mergeCell ref="C16:O16"/>
    <mergeCell ref="C19:O19"/>
    <mergeCell ref="D6:D7"/>
    <mergeCell ref="E6:E7"/>
    <mergeCell ref="G6:G7"/>
    <mergeCell ref="H6:I6"/>
    <mergeCell ref="N6:O6"/>
    <mergeCell ref="C9:O9"/>
    <mergeCell ref="C21:O21"/>
    <mergeCell ref="C22:O22"/>
    <mergeCell ref="C25:O25"/>
    <mergeCell ref="C27:O27"/>
    <mergeCell ref="C10:O10"/>
    <mergeCell ref="C23:O23"/>
    <mergeCell ref="C33:O33"/>
    <mergeCell ref="C35:O35"/>
    <mergeCell ref="C32:O32"/>
    <mergeCell ref="C34:O34"/>
    <mergeCell ref="C36:O36"/>
    <mergeCell ref="C38:O38"/>
    <mergeCell ref="C40:O40"/>
    <mergeCell ref="C41:O41"/>
    <mergeCell ref="C42:O42"/>
    <mergeCell ref="C43:O43"/>
    <mergeCell ref="C39:O39"/>
    <mergeCell ref="C37:O37"/>
    <mergeCell ref="L49:O49"/>
    <mergeCell ref="L47:O47"/>
    <mergeCell ref="L48:O48"/>
    <mergeCell ref="A5:B5"/>
    <mergeCell ref="L50:N50"/>
    <mergeCell ref="C26:O26"/>
    <mergeCell ref="C28:O28"/>
    <mergeCell ref="C29:O29"/>
    <mergeCell ref="C30:O30"/>
    <mergeCell ref="C31:O3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3" r:id="rId1"/>
</worksheet>
</file>

<file path=xl/worksheets/sheet51.xml><?xml version="1.0" encoding="utf-8"?>
<worksheet xmlns="http://schemas.openxmlformats.org/spreadsheetml/2006/main" xmlns:r="http://schemas.openxmlformats.org/officeDocument/2006/relationships">
  <sheetPr>
    <pageSetUpPr fitToPage="1"/>
  </sheetPr>
  <dimension ref="A1:Q52"/>
  <sheetViews>
    <sheetView zoomScaleSheetLayoutView="90" zoomScalePageLayoutView="0" workbookViewId="0" topLeftCell="A4">
      <pane xSplit="2" ySplit="8" topLeftCell="E39" activePane="bottomRight" state="frozen"/>
      <selection pane="topLeft" activeCell="A4" sqref="A4"/>
      <selection pane="topRight" activeCell="C4" sqref="C4"/>
      <selection pane="bottomLeft" activeCell="A12" sqref="A12"/>
      <selection pane="bottomRight" activeCell="A52" sqref="A52"/>
    </sheetView>
  </sheetViews>
  <sheetFormatPr defaultColWidth="9.140625" defaultRowHeight="12.75"/>
  <cols>
    <col min="1" max="1" width="8.57421875" style="193" customWidth="1"/>
    <col min="2" max="2" width="21.8515625" style="193" customWidth="1"/>
    <col min="3" max="3" width="12.00390625" style="193" customWidth="1"/>
    <col min="4" max="4" width="15.140625" style="193" customWidth="1"/>
    <col min="5" max="5" width="8.7109375" style="193" customWidth="1"/>
    <col min="6" max="6" width="7.28125" style="193" customWidth="1"/>
    <col min="7" max="7" width="7.421875" style="193" customWidth="1"/>
    <col min="8" max="8" width="6.7109375" style="193" bestFit="1" customWidth="1"/>
    <col min="9" max="9" width="6.57421875" style="193" customWidth="1"/>
    <col min="10" max="10" width="6.7109375" style="193" customWidth="1"/>
    <col min="11" max="11" width="7.140625" style="193" customWidth="1"/>
    <col min="12" max="12" width="8.140625" style="193" customWidth="1"/>
    <col min="13" max="13" width="9.28125" style="193" customWidth="1"/>
    <col min="14" max="16384" width="9.140625" style="193" customWidth="1"/>
  </cols>
  <sheetData>
    <row r="1" spans="8:12" ht="12.75">
      <c r="H1" s="1199"/>
      <c r="I1" s="1199"/>
      <c r="L1" s="300" t="s">
        <v>547</v>
      </c>
    </row>
    <row r="2" spans="4:12" ht="12.75">
      <c r="D2" s="1199" t="s">
        <v>498</v>
      </c>
      <c r="E2" s="1199"/>
      <c r="F2" s="1199"/>
      <c r="G2" s="1199"/>
      <c r="H2" s="195"/>
      <c r="I2" s="195"/>
      <c r="L2" s="300"/>
    </row>
    <row r="3" spans="1:13" s="301" customFormat="1" ht="15.75">
      <c r="A3" s="1276" t="s">
        <v>696</v>
      </c>
      <c r="B3" s="1276"/>
      <c r="C3" s="1276"/>
      <c r="D3" s="1276"/>
      <c r="E3" s="1276"/>
      <c r="F3" s="1276"/>
      <c r="G3" s="1276"/>
      <c r="H3" s="1276"/>
      <c r="I3" s="1276"/>
      <c r="J3" s="1276"/>
      <c r="K3" s="1276"/>
      <c r="L3" s="1276"/>
      <c r="M3" s="1276"/>
    </row>
    <row r="4" spans="1:13" s="301" customFormat="1" ht="20.25" customHeight="1">
      <c r="A4" s="1276" t="s">
        <v>695</v>
      </c>
      <c r="B4" s="1276"/>
      <c r="C4" s="1276"/>
      <c r="D4" s="1276"/>
      <c r="E4" s="1276"/>
      <c r="F4" s="1276"/>
      <c r="G4" s="1276"/>
      <c r="H4" s="1276"/>
      <c r="I4" s="1276"/>
      <c r="J4" s="1276"/>
      <c r="K4" s="1276"/>
      <c r="L4" s="1276"/>
      <c r="M4" s="1276"/>
    </row>
    <row r="6" spans="1:10" ht="12.75">
      <c r="A6" s="963" t="s">
        <v>936</v>
      </c>
      <c r="B6" s="963"/>
      <c r="C6" s="302"/>
      <c r="D6" s="302"/>
      <c r="E6" s="302"/>
      <c r="F6" s="302"/>
      <c r="G6" s="302"/>
      <c r="H6" s="302"/>
      <c r="I6" s="302"/>
      <c r="J6" s="302"/>
    </row>
    <row r="8" spans="1:14" s="303" customFormat="1" ht="15" customHeight="1">
      <c r="A8" s="193"/>
      <c r="B8" s="193"/>
      <c r="C8" s="193"/>
      <c r="D8" s="193"/>
      <c r="E8" s="193"/>
      <c r="F8" s="193"/>
      <c r="G8" s="193"/>
      <c r="H8" s="193"/>
      <c r="I8" s="193"/>
      <c r="J8" s="193"/>
      <c r="K8" s="1202"/>
      <c r="L8" s="1202"/>
      <c r="M8" s="1202"/>
      <c r="N8" s="303" t="s">
        <v>826</v>
      </c>
    </row>
    <row r="9" spans="1:16" s="303" customFormat="1" ht="20.25" customHeight="1">
      <c r="A9" s="1229" t="s">
        <v>2</v>
      </c>
      <c r="B9" s="1229" t="s">
        <v>3</v>
      </c>
      <c r="C9" s="1278" t="s">
        <v>284</v>
      </c>
      <c r="D9" s="1278" t="s">
        <v>285</v>
      </c>
      <c r="E9" s="1280" t="s">
        <v>286</v>
      </c>
      <c r="F9" s="1280"/>
      <c r="G9" s="1280"/>
      <c r="H9" s="1280"/>
      <c r="I9" s="1280"/>
      <c r="J9" s="1280"/>
      <c r="K9" s="1280"/>
      <c r="L9" s="1280"/>
      <c r="M9" s="1280"/>
      <c r="N9" s="1280"/>
      <c r="O9" s="1280"/>
      <c r="P9" s="1280"/>
    </row>
    <row r="10" spans="1:16" s="303" customFormat="1" ht="35.25" customHeight="1">
      <c r="A10" s="1277"/>
      <c r="B10" s="1277"/>
      <c r="C10" s="1279"/>
      <c r="D10" s="1279"/>
      <c r="E10" s="304" t="s">
        <v>1057</v>
      </c>
      <c r="F10" s="304" t="s">
        <v>287</v>
      </c>
      <c r="G10" s="304" t="s">
        <v>288</v>
      </c>
      <c r="H10" s="304" t="s">
        <v>289</v>
      </c>
      <c r="I10" s="304" t="s">
        <v>290</v>
      </c>
      <c r="J10" s="304" t="s">
        <v>291</v>
      </c>
      <c r="K10" s="304" t="s">
        <v>292</v>
      </c>
      <c r="L10" s="304" t="s">
        <v>293</v>
      </c>
      <c r="M10" s="304" t="s">
        <v>1058</v>
      </c>
      <c r="N10" s="305" t="s">
        <v>1059</v>
      </c>
      <c r="O10" s="305" t="s">
        <v>836</v>
      </c>
      <c r="P10" s="305" t="s">
        <v>837</v>
      </c>
    </row>
    <row r="11" spans="1:17" s="303" customFormat="1" ht="12.75" customHeight="1">
      <c r="A11" s="47">
        <v>1</v>
      </c>
      <c r="B11" s="47">
        <v>2</v>
      </c>
      <c r="C11" s="47">
        <v>3</v>
      </c>
      <c r="D11" s="47">
        <v>4</v>
      </c>
      <c r="E11" s="47">
        <v>5</v>
      </c>
      <c r="F11" s="47">
        <v>6</v>
      </c>
      <c r="G11" s="47">
        <v>7</v>
      </c>
      <c r="H11" s="47">
        <v>8</v>
      </c>
      <c r="I11" s="47">
        <v>9</v>
      </c>
      <c r="J11" s="47">
        <v>10</v>
      </c>
      <c r="K11" s="47">
        <v>11</v>
      </c>
      <c r="L11" s="47">
        <v>12</v>
      </c>
      <c r="M11" s="47">
        <v>13</v>
      </c>
      <c r="N11" s="47">
        <v>14</v>
      </c>
      <c r="O11" s="47">
        <v>15</v>
      </c>
      <c r="P11" s="47">
        <v>16</v>
      </c>
      <c r="Q11" s="306"/>
    </row>
    <row r="12" spans="1:16" s="303" customFormat="1" ht="12.75">
      <c r="A12" s="205">
        <v>1</v>
      </c>
      <c r="B12" s="723" t="s">
        <v>866</v>
      </c>
      <c r="C12" s="771">
        <v>838</v>
      </c>
      <c r="D12" s="771">
        <v>838</v>
      </c>
      <c r="E12" s="771">
        <v>838</v>
      </c>
      <c r="F12" s="771">
        <v>838</v>
      </c>
      <c r="G12" s="771">
        <v>838</v>
      </c>
      <c r="H12" s="771">
        <v>838</v>
      </c>
      <c r="I12" s="771">
        <v>838</v>
      </c>
      <c r="J12" s="771">
        <v>838</v>
      </c>
      <c r="K12" s="771">
        <v>838</v>
      </c>
      <c r="L12" s="771">
        <v>838</v>
      </c>
      <c r="M12" s="771">
        <v>838</v>
      </c>
      <c r="N12" s="771">
        <v>838</v>
      </c>
      <c r="O12" s="771">
        <v>838</v>
      </c>
      <c r="P12" s="771">
        <v>838</v>
      </c>
    </row>
    <row r="13" spans="1:16" s="303" customFormat="1" ht="12.75">
      <c r="A13" s="205">
        <v>2</v>
      </c>
      <c r="B13" s="723" t="s">
        <v>867</v>
      </c>
      <c r="C13" s="771">
        <v>1330</v>
      </c>
      <c r="D13" s="771">
        <v>1330</v>
      </c>
      <c r="E13" s="771">
        <v>1330</v>
      </c>
      <c r="F13" s="771">
        <v>1330</v>
      </c>
      <c r="G13" s="771">
        <v>1330</v>
      </c>
      <c r="H13" s="771">
        <v>1330</v>
      </c>
      <c r="I13" s="771">
        <v>1330</v>
      </c>
      <c r="J13" s="771">
        <v>1330</v>
      </c>
      <c r="K13" s="771">
        <v>1330</v>
      </c>
      <c r="L13" s="771">
        <v>1330</v>
      </c>
      <c r="M13" s="771">
        <v>1330</v>
      </c>
      <c r="N13" s="771">
        <v>1330</v>
      </c>
      <c r="O13" s="771">
        <v>1330</v>
      </c>
      <c r="P13" s="771">
        <v>1330</v>
      </c>
    </row>
    <row r="14" spans="1:16" s="303" customFormat="1" ht="12.75">
      <c r="A14" s="205">
        <v>3</v>
      </c>
      <c r="B14" s="723" t="s">
        <v>868</v>
      </c>
      <c r="C14" s="771">
        <v>2016</v>
      </c>
      <c r="D14" s="771">
        <v>2016</v>
      </c>
      <c r="E14" s="771">
        <v>2016</v>
      </c>
      <c r="F14" s="771">
        <v>2016</v>
      </c>
      <c r="G14" s="771">
        <v>2016</v>
      </c>
      <c r="H14" s="771">
        <v>2016</v>
      </c>
      <c r="I14" s="771">
        <v>2016</v>
      </c>
      <c r="J14" s="771">
        <v>2016</v>
      </c>
      <c r="K14" s="771">
        <v>2016</v>
      </c>
      <c r="L14" s="771">
        <v>2016</v>
      </c>
      <c r="M14" s="771">
        <v>2016</v>
      </c>
      <c r="N14" s="771">
        <v>2016</v>
      </c>
      <c r="O14" s="771">
        <v>2016</v>
      </c>
      <c r="P14" s="771">
        <v>2016</v>
      </c>
    </row>
    <row r="15" spans="1:16" s="303" customFormat="1" ht="12.75" customHeight="1">
      <c r="A15" s="205">
        <v>4</v>
      </c>
      <c r="B15" s="723" t="s">
        <v>869</v>
      </c>
      <c r="C15" s="771">
        <v>1846</v>
      </c>
      <c r="D15" s="771">
        <v>1846</v>
      </c>
      <c r="E15" s="771">
        <v>1846</v>
      </c>
      <c r="F15" s="771">
        <v>1846</v>
      </c>
      <c r="G15" s="771">
        <v>1846</v>
      </c>
      <c r="H15" s="771">
        <v>1846</v>
      </c>
      <c r="I15" s="771">
        <v>1846</v>
      </c>
      <c r="J15" s="771">
        <v>1846</v>
      </c>
      <c r="K15" s="771">
        <v>1846</v>
      </c>
      <c r="L15" s="771">
        <v>1846</v>
      </c>
      <c r="M15" s="771">
        <v>1846</v>
      </c>
      <c r="N15" s="771">
        <v>1846</v>
      </c>
      <c r="O15" s="771">
        <v>1846</v>
      </c>
      <c r="P15" s="771">
        <v>1846</v>
      </c>
    </row>
    <row r="16" spans="1:16" s="303" customFormat="1" ht="12.75" customHeight="1">
      <c r="A16" s="205">
        <v>5</v>
      </c>
      <c r="B16" s="723" t="s">
        <v>870</v>
      </c>
      <c r="C16" s="771">
        <v>2256</v>
      </c>
      <c r="D16" s="771">
        <v>2255</v>
      </c>
      <c r="E16" s="771">
        <v>2255</v>
      </c>
      <c r="F16" s="771">
        <v>2255</v>
      </c>
      <c r="G16" s="771">
        <v>2255</v>
      </c>
      <c r="H16" s="771">
        <v>2255</v>
      </c>
      <c r="I16" s="771">
        <v>2255</v>
      </c>
      <c r="J16" s="771">
        <v>2255</v>
      </c>
      <c r="K16" s="771">
        <v>2255</v>
      </c>
      <c r="L16" s="771">
        <v>2255</v>
      </c>
      <c r="M16" s="771">
        <v>2255</v>
      </c>
      <c r="N16" s="771">
        <v>2255</v>
      </c>
      <c r="O16" s="771">
        <v>2255</v>
      </c>
      <c r="P16" s="771">
        <v>2255</v>
      </c>
    </row>
    <row r="17" spans="1:16" s="303" customFormat="1" ht="12.75" customHeight="1">
      <c r="A17" s="205">
        <v>6</v>
      </c>
      <c r="B17" s="723" t="s">
        <v>871</v>
      </c>
      <c r="C17" s="771">
        <v>1212</v>
      </c>
      <c r="D17" s="771">
        <v>1212</v>
      </c>
      <c r="E17" s="771">
        <v>1212</v>
      </c>
      <c r="F17" s="771">
        <v>1212</v>
      </c>
      <c r="G17" s="771">
        <v>1212</v>
      </c>
      <c r="H17" s="771">
        <v>1212</v>
      </c>
      <c r="I17" s="771">
        <v>1212</v>
      </c>
      <c r="J17" s="771">
        <v>1212</v>
      </c>
      <c r="K17" s="771">
        <v>1212</v>
      </c>
      <c r="L17" s="771">
        <v>1212</v>
      </c>
      <c r="M17" s="771">
        <v>1212</v>
      </c>
      <c r="N17" s="771">
        <v>1212</v>
      </c>
      <c r="O17" s="771">
        <v>1212</v>
      </c>
      <c r="P17" s="771">
        <v>1212</v>
      </c>
    </row>
    <row r="18" spans="1:16" s="303" customFormat="1" ht="12.75" customHeight="1">
      <c r="A18" s="205">
        <v>7</v>
      </c>
      <c r="B18" s="723" t="s">
        <v>872</v>
      </c>
      <c r="C18" s="771">
        <v>2031</v>
      </c>
      <c r="D18" s="771">
        <v>2031</v>
      </c>
      <c r="E18" s="771">
        <v>2031</v>
      </c>
      <c r="F18" s="771">
        <v>2031</v>
      </c>
      <c r="G18" s="771">
        <v>2031</v>
      </c>
      <c r="H18" s="771">
        <v>2031</v>
      </c>
      <c r="I18" s="771">
        <v>2031</v>
      </c>
      <c r="J18" s="771">
        <v>2031</v>
      </c>
      <c r="K18" s="771">
        <v>2031</v>
      </c>
      <c r="L18" s="771">
        <v>2031</v>
      </c>
      <c r="M18" s="771">
        <v>2031</v>
      </c>
      <c r="N18" s="771">
        <v>2031</v>
      </c>
      <c r="O18" s="771">
        <v>2031</v>
      </c>
      <c r="P18" s="771">
        <v>2031</v>
      </c>
    </row>
    <row r="19" spans="1:16" s="303" customFormat="1" ht="12.75">
      <c r="A19" s="205">
        <v>8</v>
      </c>
      <c r="B19" s="723" t="s">
        <v>873</v>
      </c>
      <c r="C19" s="771">
        <v>1468</v>
      </c>
      <c r="D19" s="771">
        <v>1468</v>
      </c>
      <c r="E19" s="771">
        <v>1468</v>
      </c>
      <c r="F19" s="771">
        <v>1468</v>
      </c>
      <c r="G19" s="771">
        <v>1468</v>
      </c>
      <c r="H19" s="771">
        <v>1468</v>
      </c>
      <c r="I19" s="771">
        <v>1468</v>
      </c>
      <c r="J19" s="771">
        <v>1468</v>
      </c>
      <c r="K19" s="771">
        <v>1468</v>
      </c>
      <c r="L19" s="771">
        <v>1468</v>
      </c>
      <c r="M19" s="771">
        <v>1468</v>
      </c>
      <c r="N19" s="771">
        <v>1468</v>
      </c>
      <c r="O19" s="771">
        <v>1468</v>
      </c>
      <c r="P19" s="771">
        <v>1468</v>
      </c>
    </row>
    <row r="20" spans="1:16" s="303" customFormat="1" ht="12.75">
      <c r="A20" s="205">
        <v>9</v>
      </c>
      <c r="B20" s="723" t="s">
        <v>874</v>
      </c>
      <c r="C20" s="771">
        <v>1629</v>
      </c>
      <c r="D20" s="771">
        <v>1629</v>
      </c>
      <c r="E20" s="771">
        <v>1629</v>
      </c>
      <c r="F20" s="771">
        <v>1629</v>
      </c>
      <c r="G20" s="771">
        <v>1629</v>
      </c>
      <c r="H20" s="771">
        <v>1629</v>
      </c>
      <c r="I20" s="771">
        <v>1629</v>
      </c>
      <c r="J20" s="771">
        <v>1629</v>
      </c>
      <c r="K20" s="771">
        <v>1629</v>
      </c>
      <c r="L20" s="771">
        <v>1629</v>
      </c>
      <c r="M20" s="771">
        <v>1629</v>
      </c>
      <c r="N20" s="771">
        <v>1629</v>
      </c>
      <c r="O20" s="771">
        <v>1629</v>
      </c>
      <c r="P20" s="771">
        <v>1629</v>
      </c>
    </row>
    <row r="21" spans="1:16" s="303" customFormat="1" ht="12.75">
      <c r="A21" s="205">
        <v>10</v>
      </c>
      <c r="B21" s="723" t="s">
        <v>875</v>
      </c>
      <c r="C21" s="771">
        <v>2428</v>
      </c>
      <c r="D21" s="771">
        <v>2428</v>
      </c>
      <c r="E21" s="771">
        <v>2428</v>
      </c>
      <c r="F21" s="771">
        <v>2428</v>
      </c>
      <c r="G21" s="771">
        <v>2428</v>
      </c>
      <c r="H21" s="771">
        <v>2428</v>
      </c>
      <c r="I21" s="771">
        <v>2428</v>
      </c>
      <c r="J21" s="771">
        <v>2428</v>
      </c>
      <c r="K21" s="771">
        <v>2428</v>
      </c>
      <c r="L21" s="771">
        <v>2428</v>
      </c>
      <c r="M21" s="771">
        <v>2428</v>
      </c>
      <c r="N21" s="771">
        <v>2428</v>
      </c>
      <c r="O21" s="771">
        <v>2428</v>
      </c>
      <c r="P21" s="771">
        <v>2428</v>
      </c>
    </row>
    <row r="22" spans="1:16" s="303" customFormat="1" ht="12.75">
      <c r="A22" s="205">
        <v>11</v>
      </c>
      <c r="B22" s="723" t="s">
        <v>876</v>
      </c>
      <c r="C22" s="771">
        <v>1457</v>
      </c>
      <c r="D22" s="771">
        <v>1456</v>
      </c>
      <c r="E22" s="771">
        <v>1453</v>
      </c>
      <c r="F22" s="771">
        <v>1453</v>
      </c>
      <c r="G22" s="771">
        <v>1453</v>
      </c>
      <c r="H22" s="771">
        <v>1453</v>
      </c>
      <c r="I22" s="771">
        <v>1453</v>
      </c>
      <c r="J22" s="771">
        <v>1453</v>
      </c>
      <c r="K22" s="771">
        <v>1453</v>
      </c>
      <c r="L22" s="771">
        <v>1453</v>
      </c>
      <c r="M22" s="771">
        <v>1453</v>
      </c>
      <c r="N22" s="771">
        <v>1453</v>
      </c>
      <c r="O22" s="771">
        <v>1453</v>
      </c>
      <c r="P22" s="771">
        <v>1453</v>
      </c>
    </row>
    <row r="23" spans="1:16" s="303" customFormat="1" ht="12.75">
      <c r="A23" s="205">
        <v>12</v>
      </c>
      <c r="B23" s="723" t="s">
        <v>877</v>
      </c>
      <c r="C23" s="771">
        <v>2378</v>
      </c>
      <c r="D23" s="771">
        <v>2378</v>
      </c>
      <c r="E23" s="771">
        <v>2378</v>
      </c>
      <c r="F23" s="771">
        <v>2378</v>
      </c>
      <c r="G23" s="771">
        <v>2378</v>
      </c>
      <c r="H23" s="771">
        <v>2378</v>
      </c>
      <c r="I23" s="771">
        <v>2378</v>
      </c>
      <c r="J23" s="771">
        <v>2378</v>
      </c>
      <c r="K23" s="771">
        <v>2378</v>
      </c>
      <c r="L23" s="771">
        <v>2378</v>
      </c>
      <c r="M23" s="771">
        <v>2378</v>
      </c>
      <c r="N23" s="771">
        <v>2378</v>
      </c>
      <c r="O23" s="771">
        <v>2378</v>
      </c>
      <c r="P23" s="771">
        <v>2378</v>
      </c>
    </row>
    <row r="24" spans="1:16" s="303" customFormat="1" ht="12.75">
      <c r="A24" s="205">
        <v>13</v>
      </c>
      <c r="B24" s="723" t="s">
        <v>878</v>
      </c>
      <c r="C24" s="771">
        <v>2019</v>
      </c>
      <c r="D24" s="771">
        <v>2019</v>
      </c>
      <c r="E24" s="771">
        <v>2019</v>
      </c>
      <c r="F24" s="771">
        <v>2019</v>
      </c>
      <c r="G24" s="771">
        <v>2019</v>
      </c>
      <c r="H24" s="771">
        <v>2019</v>
      </c>
      <c r="I24" s="771">
        <v>2019</v>
      </c>
      <c r="J24" s="771">
        <v>2019</v>
      </c>
      <c r="K24" s="771">
        <v>2019</v>
      </c>
      <c r="L24" s="771">
        <v>2019</v>
      </c>
      <c r="M24" s="771">
        <v>2019</v>
      </c>
      <c r="N24" s="771">
        <v>2019</v>
      </c>
      <c r="O24" s="771">
        <v>2019</v>
      </c>
      <c r="P24" s="771">
        <v>2019</v>
      </c>
    </row>
    <row r="25" spans="1:16" s="303" customFormat="1" ht="12.75">
      <c r="A25" s="205">
        <v>14</v>
      </c>
      <c r="B25" s="723" t="s">
        <v>879</v>
      </c>
      <c r="C25" s="771">
        <v>937</v>
      </c>
      <c r="D25" s="771">
        <v>937</v>
      </c>
      <c r="E25" s="771">
        <v>937</v>
      </c>
      <c r="F25" s="771">
        <v>937</v>
      </c>
      <c r="G25" s="771">
        <v>937</v>
      </c>
      <c r="H25" s="771">
        <v>937</v>
      </c>
      <c r="I25" s="771">
        <v>937</v>
      </c>
      <c r="J25" s="771">
        <v>937</v>
      </c>
      <c r="K25" s="771">
        <v>937</v>
      </c>
      <c r="L25" s="771">
        <v>937</v>
      </c>
      <c r="M25" s="771">
        <v>937</v>
      </c>
      <c r="N25" s="771">
        <v>937</v>
      </c>
      <c r="O25" s="771">
        <v>937</v>
      </c>
      <c r="P25" s="771">
        <v>937</v>
      </c>
    </row>
    <row r="26" spans="1:16" s="303" customFormat="1" ht="12.75">
      <c r="A26" s="205">
        <v>15</v>
      </c>
      <c r="B26" s="723" t="s">
        <v>880</v>
      </c>
      <c r="C26" s="771">
        <v>502</v>
      </c>
      <c r="D26" s="771">
        <v>502</v>
      </c>
      <c r="E26" s="771">
        <v>502</v>
      </c>
      <c r="F26" s="771">
        <v>502</v>
      </c>
      <c r="G26" s="771">
        <v>502</v>
      </c>
      <c r="H26" s="771">
        <v>502</v>
      </c>
      <c r="I26" s="771">
        <v>502</v>
      </c>
      <c r="J26" s="771">
        <v>502</v>
      </c>
      <c r="K26" s="771">
        <v>502</v>
      </c>
      <c r="L26" s="771">
        <v>502</v>
      </c>
      <c r="M26" s="771">
        <v>502</v>
      </c>
      <c r="N26" s="771">
        <v>502</v>
      </c>
      <c r="O26" s="771">
        <v>502</v>
      </c>
      <c r="P26" s="771">
        <v>502</v>
      </c>
    </row>
    <row r="27" spans="1:16" s="303" customFormat="1" ht="12.75">
      <c r="A27" s="205">
        <v>16</v>
      </c>
      <c r="B27" s="723" t="s">
        <v>881</v>
      </c>
      <c r="C27" s="771">
        <v>2692</v>
      </c>
      <c r="D27" s="771">
        <v>2692</v>
      </c>
      <c r="E27" s="771">
        <v>2691</v>
      </c>
      <c r="F27" s="771">
        <v>2691</v>
      </c>
      <c r="G27" s="771">
        <v>2691</v>
      </c>
      <c r="H27" s="771">
        <v>2691</v>
      </c>
      <c r="I27" s="771">
        <v>2691</v>
      </c>
      <c r="J27" s="771">
        <v>2691</v>
      </c>
      <c r="K27" s="771">
        <v>2691</v>
      </c>
      <c r="L27" s="771">
        <v>2691</v>
      </c>
      <c r="M27" s="771">
        <v>2691</v>
      </c>
      <c r="N27" s="771">
        <v>2691</v>
      </c>
      <c r="O27" s="771">
        <v>2691</v>
      </c>
      <c r="P27" s="771">
        <v>2691</v>
      </c>
    </row>
    <row r="28" spans="1:16" s="303" customFormat="1" ht="12.75">
      <c r="A28" s="205">
        <v>17</v>
      </c>
      <c r="B28" s="723" t="s">
        <v>882</v>
      </c>
      <c r="C28" s="771">
        <v>1631</v>
      </c>
      <c r="D28" s="771">
        <v>1631</v>
      </c>
      <c r="E28" s="771">
        <v>1631</v>
      </c>
      <c r="F28" s="771">
        <v>1631</v>
      </c>
      <c r="G28" s="771">
        <v>1631</v>
      </c>
      <c r="H28" s="771">
        <v>1631</v>
      </c>
      <c r="I28" s="771">
        <v>1631</v>
      </c>
      <c r="J28" s="771">
        <v>1631</v>
      </c>
      <c r="K28" s="771">
        <v>1631</v>
      </c>
      <c r="L28" s="771">
        <v>1631</v>
      </c>
      <c r="M28" s="771">
        <v>1631</v>
      </c>
      <c r="N28" s="771">
        <v>1631</v>
      </c>
      <c r="O28" s="771">
        <v>1631</v>
      </c>
      <c r="P28" s="771">
        <v>1631</v>
      </c>
    </row>
    <row r="29" spans="1:16" s="303" customFormat="1" ht="12.75">
      <c r="A29" s="205">
        <v>18</v>
      </c>
      <c r="B29" s="723" t="s">
        <v>883</v>
      </c>
      <c r="C29" s="771">
        <v>1398</v>
      </c>
      <c r="D29" s="771">
        <v>1398</v>
      </c>
      <c r="E29" s="771">
        <v>1398</v>
      </c>
      <c r="F29" s="771">
        <v>1398</v>
      </c>
      <c r="G29" s="771">
        <v>1398</v>
      </c>
      <c r="H29" s="771">
        <v>1398</v>
      </c>
      <c r="I29" s="771">
        <v>1398</v>
      </c>
      <c r="J29" s="771">
        <v>1398</v>
      </c>
      <c r="K29" s="771">
        <v>1398</v>
      </c>
      <c r="L29" s="771">
        <v>1398</v>
      </c>
      <c r="M29" s="771">
        <v>1398</v>
      </c>
      <c r="N29" s="771">
        <v>1398</v>
      </c>
      <c r="O29" s="771">
        <v>1398</v>
      </c>
      <c r="P29" s="771">
        <v>1398</v>
      </c>
    </row>
    <row r="30" spans="1:16" s="303" customFormat="1" ht="12.75">
      <c r="A30" s="205">
        <v>19</v>
      </c>
      <c r="B30" s="723" t="s">
        <v>884</v>
      </c>
      <c r="C30" s="771">
        <v>981</v>
      </c>
      <c r="D30" s="771">
        <v>981</v>
      </c>
      <c r="E30" s="771">
        <v>981</v>
      </c>
      <c r="F30" s="771">
        <v>981</v>
      </c>
      <c r="G30" s="771">
        <v>981</v>
      </c>
      <c r="H30" s="771">
        <v>981</v>
      </c>
      <c r="I30" s="771">
        <v>981</v>
      </c>
      <c r="J30" s="771">
        <v>981</v>
      </c>
      <c r="K30" s="771">
        <v>981</v>
      </c>
      <c r="L30" s="771">
        <v>981</v>
      </c>
      <c r="M30" s="771">
        <v>981</v>
      </c>
      <c r="N30" s="771">
        <v>981</v>
      </c>
      <c r="O30" s="771">
        <v>981</v>
      </c>
      <c r="P30" s="771">
        <v>981</v>
      </c>
    </row>
    <row r="31" spans="1:16" s="303" customFormat="1" ht="12.75" customHeight="1">
      <c r="A31" s="205">
        <v>20</v>
      </c>
      <c r="B31" s="723" t="s">
        <v>885</v>
      </c>
      <c r="C31" s="771">
        <v>1075</v>
      </c>
      <c r="D31" s="771">
        <v>1075</v>
      </c>
      <c r="E31" s="771">
        <v>1075</v>
      </c>
      <c r="F31" s="771">
        <v>1075</v>
      </c>
      <c r="G31" s="771">
        <v>1075</v>
      </c>
      <c r="H31" s="771">
        <v>1075</v>
      </c>
      <c r="I31" s="771">
        <v>1075</v>
      </c>
      <c r="J31" s="771">
        <v>1075</v>
      </c>
      <c r="K31" s="771">
        <v>1075</v>
      </c>
      <c r="L31" s="771">
        <v>1075</v>
      </c>
      <c r="M31" s="771">
        <v>1075</v>
      </c>
      <c r="N31" s="771">
        <v>1075</v>
      </c>
      <c r="O31" s="771">
        <v>1075</v>
      </c>
      <c r="P31" s="771">
        <v>1075</v>
      </c>
    </row>
    <row r="32" spans="1:16" s="303" customFormat="1" ht="12.75" customHeight="1">
      <c r="A32" s="205">
        <v>21</v>
      </c>
      <c r="B32" s="723" t="s">
        <v>886</v>
      </c>
      <c r="C32" s="771">
        <v>1106</v>
      </c>
      <c r="D32" s="771">
        <v>1106</v>
      </c>
      <c r="E32" s="771">
        <v>1106</v>
      </c>
      <c r="F32" s="771">
        <v>1106</v>
      </c>
      <c r="G32" s="771">
        <v>1106</v>
      </c>
      <c r="H32" s="771">
        <v>1106</v>
      </c>
      <c r="I32" s="771">
        <v>1106</v>
      </c>
      <c r="J32" s="771">
        <v>1106</v>
      </c>
      <c r="K32" s="771">
        <v>1106</v>
      </c>
      <c r="L32" s="771">
        <v>1106</v>
      </c>
      <c r="M32" s="771">
        <v>1106</v>
      </c>
      <c r="N32" s="771">
        <v>1106</v>
      </c>
      <c r="O32" s="771">
        <v>1106</v>
      </c>
      <c r="P32" s="771">
        <v>1106</v>
      </c>
    </row>
    <row r="33" spans="1:16" s="303" customFormat="1" ht="12.75" customHeight="1">
      <c r="A33" s="205">
        <v>22</v>
      </c>
      <c r="B33" s="723" t="s">
        <v>887</v>
      </c>
      <c r="C33" s="771">
        <v>1270</v>
      </c>
      <c r="D33" s="771">
        <v>1270</v>
      </c>
      <c r="E33" s="771">
        <v>1270</v>
      </c>
      <c r="F33" s="771">
        <v>1270</v>
      </c>
      <c r="G33" s="771">
        <v>1270</v>
      </c>
      <c r="H33" s="771">
        <v>1270</v>
      </c>
      <c r="I33" s="771">
        <v>1270</v>
      </c>
      <c r="J33" s="771">
        <v>1270</v>
      </c>
      <c r="K33" s="771">
        <v>1270</v>
      </c>
      <c r="L33" s="771">
        <v>1270</v>
      </c>
      <c r="M33" s="771">
        <v>1270</v>
      </c>
      <c r="N33" s="771">
        <v>1270</v>
      </c>
      <c r="O33" s="771">
        <v>1270</v>
      </c>
      <c r="P33" s="771">
        <v>1270</v>
      </c>
    </row>
    <row r="34" spans="1:16" s="303" customFormat="1" ht="12.75">
      <c r="A34" s="205">
        <v>23</v>
      </c>
      <c r="B34" s="723" t="s">
        <v>888</v>
      </c>
      <c r="C34" s="771">
        <v>1518</v>
      </c>
      <c r="D34" s="771">
        <v>1518</v>
      </c>
      <c r="E34" s="771">
        <v>1518</v>
      </c>
      <c r="F34" s="771">
        <v>1518</v>
      </c>
      <c r="G34" s="771">
        <v>1518</v>
      </c>
      <c r="H34" s="771">
        <v>1518</v>
      </c>
      <c r="I34" s="771">
        <v>1518</v>
      </c>
      <c r="J34" s="771">
        <v>1518</v>
      </c>
      <c r="K34" s="771">
        <v>1518</v>
      </c>
      <c r="L34" s="771">
        <v>1518</v>
      </c>
      <c r="M34" s="771">
        <v>1518</v>
      </c>
      <c r="N34" s="771">
        <v>1518</v>
      </c>
      <c r="O34" s="771">
        <v>1518</v>
      </c>
      <c r="P34" s="771">
        <v>1518</v>
      </c>
    </row>
    <row r="35" spans="1:16" s="303" customFormat="1" ht="12.75">
      <c r="A35" s="205">
        <v>24</v>
      </c>
      <c r="B35" s="723" t="s">
        <v>889</v>
      </c>
      <c r="C35" s="771">
        <v>860</v>
      </c>
      <c r="D35" s="771">
        <v>860</v>
      </c>
      <c r="E35" s="771">
        <v>860</v>
      </c>
      <c r="F35" s="771">
        <v>860</v>
      </c>
      <c r="G35" s="771">
        <v>860</v>
      </c>
      <c r="H35" s="771">
        <v>860</v>
      </c>
      <c r="I35" s="771">
        <v>860</v>
      </c>
      <c r="J35" s="771">
        <v>860</v>
      </c>
      <c r="K35" s="771">
        <v>860</v>
      </c>
      <c r="L35" s="771">
        <v>860</v>
      </c>
      <c r="M35" s="771">
        <v>860</v>
      </c>
      <c r="N35" s="771">
        <v>860</v>
      </c>
      <c r="O35" s="771">
        <v>860</v>
      </c>
      <c r="P35" s="771">
        <v>860</v>
      </c>
    </row>
    <row r="36" spans="1:16" s="303" customFormat="1" ht="12.75">
      <c r="A36" s="205">
        <v>25</v>
      </c>
      <c r="B36" s="723" t="s">
        <v>890</v>
      </c>
      <c r="C36" s="771">
        <v>1770</v>
      </c>
      <c r="D36" s="771">
        <v>1770</v>
      </c>
      <c r="E36" s="771">
        <v>1770</v>
      </c>
      <c r="F36" s="771">
        <v>1770</v>
      </c>
      <c r="G36" s="771">
        <v>1770</v>
      </c>
      <c r="H36" s="771">
        <v>1770</v>
      </c>
      <c r="I36" s="771">
        <v>1770</v>
      </c>
      <c r="J36" s="771">
        <v>1770</v>
      </c>
      <c r="K36" s="771">
        <v>1770</v>
      </c>
      <c r="L36" s="771">
        <v>1770</v>
      </c>
      <c r="M36" s="771">
        <v>1770</v>
      </c>
      <c r="N36" s="771">
        <v>1770</v>
      </c>
      <c r="O36" s="771">
        <v>1770</v>
      </c>
      <c r="P36" s="771">
        <v>1770</v>
      </c>
    </row>
    <row r="37" spans="1:16" s="303" customFormat="1" ht="12.75">
      <c r="A37" s="205">
        <v>26</v>
      </c>
      <c r="B37" s="723" t="s">
        <v>891</v>
      </c>
      <c r="C37" s="771">
        <v>2234</v>
      </c>
      <c r="D37" s="771">
        <v>2234</v>
      </c>
      <c r="E37" s="771">
        <v>2234</v>
      </c>
      <c r="F37" s="771">
        <v>2234</v>
      </c>
      <c r="G37" s="771">
        <v>2234</v>
      </c>
      <c r="H37" s="771">
        <v>2234</v>
      </c>
      <c r="I37" s="771">
        <v>2234</v>
      </c>
      <c r="J37" s="771">
        <v>2234</v>
      </c>
      <c r="K37" s="771">
        <v>2234</v>
      </c>
      <c r="L37" s="771">
        <v>2234</v>
      </c>
      <c r="M37" s="771">
        <v>2234</v>
      </c>
      <c r="N37" s="771">
        <v>2234</v>
      </c>
      <c r="O37" s="771">
        <v>2234</v>
      </c>
      <c r="P37" s="771">
        <v>2234</v>
      </c>
    </row>
    <row r="38" spans="1:16" s="303" customFormat="1" ht="12.75">
      <c r="A38" s="205">
        <v>27</v>
      </c>
      <c r="B38" s="723" t="s">
        <v>892</v>
      </c>
      <c r="C38" s="771">
        <v>1679</v>
      </c>
      <c r="D38" s="771">
        <v>1679</v>
      </c>
      <c r="E38" s="771">
        <v>1679</v>
      </c>
      <c r="F38" s="771">
        <v>1679</v>
      </c>
      <c r="G38" s="771">
        <v>1679</v>
      </c>
      <c r="H38" s="771">
        <v>1679</v>
      </c>
      <c r="I38" s="771">
        <v>1679</v>
      </c>
      <c r="J38" s="771">
        <v>1679</v>
      </c>
      <c r="K38" s="771">
        <v>1679</v>
      </c>
      <c r="L38" s="771">
        <v>1679</v>
      </c>
      <c r="M38" s="771">
        <v>1679</v>
      </c>
      <c r="N38" s="771">
        <v>1679</v>
      </c>
      <c r="O38" s="771">
        <v>1679</v>
      </c>
      <c r="P38" s="771">
        <v>1679</v>
      </c>
    </row>
    <row r="39" spans="1:16" s="303" customFormat="1" ht="12.75">
      <c r="A39" s="205">
        <v>28</v>
      </c>
      <c r="B39" s="723" t="s">
        <v>893</v>
      </c>
      <c r="C39" s="771">
        <v>2322</v>
      </c>
      <c r="D39" s="771">
        <v>2322</v>
      </c>
      <c r="E39" s="771">
        <v>2322</v>
      </c>
      <c r="F39" s="771">
        <v>2322</v>
      </c>
      <c r="G39" s="771">
        <v>2322</v>
      </c>
      <c r="H39" s="771">
        <v>2322</v>
      </c>
      <c r="I39" s="771">
        <v>2322</v>
      </c>
      <c r="J39" s="771">
        <v>2322</v>
      </c>
      <c r="K39" s="771">
        <v>2322</v>
      </c>
      <c r="L39" s="771">
        <v>2322</v>
      </c>
      <c r="M39" s="771">
        <v>2322</v>
      </c>
      <c r="N39" s="771">
        <v>2322</v>
      </c>
      <c r="O39" s="771">
        <v>2322</v>
      </c>
      <c r="P39" s="771">
        <v>2322</v>
      </c>
    </row>
    <row r="40" spans="1:16" ht="12.75">
      <c r="A40" s="205">
        <v>29</v>
      </c>
      <c r="B40" s="723" t="s">
        <v>894</v>
      </c>
      <c r="C40" s="772">
        <v>1742</v>
      </c>
      <c r="D40" s="772">
        <v>1742</v>
      </c>
      <c r="E40" s="772">
        <v>1742</v>
      </c>
      <c r="F40" s="772">
        <v>1742</v>
      </c>
      <c r="G40" s="772">
        <v>1742</v>
      </c>
      <c r="H40" s="772">
        <v>1742</v>
      </c>
      <c r="I40" s="772">
        <v>1742</v>
      </c>
      <c r="J40" s="772">
        <v>1742</v>
      </c>
      <c r="K40" s="772">
        <v>1742</v>
      </c>
      <c r="L40" s="772">
        <v>1742</v>
      </c>
      <c r="M40" s="772">
        <v>1742</v>
      </c>
      <c r="N40" s="772">
        <v>1742</v>
      </c>
      <c r="O40" s="772">
        <v>1742</v>
      </c>
      <c r="P40" s="772">
        <v>1742</v>
      </c>
    </row>
    <row r="41" spans="1:16" ht="12.75">
      <c r="A41" s="205">
        <v>30</v>
      </c>
      <c r="B41" s="723" t="s">
        <v>895</v>
      </c>
      <c r="C41" s="772">
        <v>1650</v>
      </c>
      <c r="D41" s="772">
        <v>1650</v>
      </c>
      <c r="E41" s="772">
        <v>1650</v>
      </c>
      <c r="F41" s="772">
        <v>1650</v>
      </c>
      <c r="G41" s="772">
        <v>1650</v>
      </c>
      <c r="H41" s="772">
        <v>1650</v>
      </c>
      <c r="I41" s="772">
        <v>1650</v>
      </c>
      <c r="J41" s="772">
        <v>1650</v>
      </c>
      <c r="K41" s="772">
        <v>1650</v>
      </c>
      <c r="L41" s="772">
        <v>1650</v>
      </c>
      <c r="M41" s="772">
        <v>1650</v>
      </c>
      <c r="N41" s="772">
        <v>1650</v>
      </c>
      <c r="O41" s="772">
        <v>1650</v>
      </c>
      <c r="P41" s="772">
        <v>1650</v>
      </c>
    </row>
    <row r="42" spans="1:16" ht="12.75">
      <c r="A42" s="205">
        <v>31</v>
      </c>
      <c r="B42" s="723" t="s">
        <v>896</v>
      </c>
      <c r="C42" s="772">
        <v>1951</v>
      </c>
      <c r="D42" s="772">
        <v>1951</v>
      </c>
      <c r="E42" s="772">
        <v>1951</v>
      </c>
      <c r="F42" s="772">
        <v>1951</v>
      </c>
      <c r="G42" s="772">
        <v>1951</v>
      </c>
      <c r="H42" s="772">
        <v>1951</v>
      </c>
      <c r="I42" s="772">
        <v>1951</v>
      </c>
      <c r="J42" s="772">
        <v>1951</v>
      </c>
      <c r="K42" s="772">
        <v>1951</v>
      </c>
      <c r="L42" s="772">
        <v>1951</v>
      </c>
      <c r="M42" s="772">
        <v>1951</v>
      </c>
      <c r="N42" s="772">
        <v>1951</v>
      </c>
      <c r="O42" s="772">
        <v>1951</v>
      </c>
      <c r="P42" s="772">
        <v>1951</v>
      </c>
    </row>
    <row r="43" spans="1:16" s="307" customFormat="1" ht="12.75">
      <c r="A43" s="205">
        <v>32</v>
      </c>
      <c r="B43" s="723" t="s">
        <v>897</v>
      </c>
      <c r="C43" s="772">
        <v>1153</v>
      </c>
      <c r="D43" s="772">
        <v>1153</v>
      </c>
      <c r="E43" s="772">
        <v>1153</v>
      </c>
      <c r="F43" s="772">
        <v>1153</v>
      </c>
      <c r="G43" s="772">
        <v>1153</v>
      </c>
      <c r="H43" s="772">
        <v>1153</v>
      </c>
      <c r="I43" s="772">
        <v>1153</v>
      </c>
      <c r="J43" s="772">
        <v>1153</v>
      </c>
      <c r="K43" s="772">
        <v>1153</v>
      </c>
      <c r="L43" s="772">
        <v>1153</v>
      </c>
      <c r="M43" s="772">
        <v>1153</v>
      </c>
      <c r="N43" s="772">
        <v>1153</v>
      </c>
      <c r="O43" s="772">
        <v>1153</v>
      </c>
      <c r="P43" s="772">
        <v>1153</v>
      </c>
    </row>
    <row r="44" spans="1:16" s="307" customFormat="1" ht="12.75">
      <c r="A44" s="205">
        <v>33</v>
      </c>
      <c r="B44" s="723" t="s">
        <v>898</v>
      </c>
      <c r="C44" s="773">
        <v>1725</v>
      </c>
      <c r="D44" s="773">
        <v>1725</v>
      </c>
      <c r="E44" s="773">
        <v>1725</v>
      </c>
      <c r="F44" s="773">
        <v>1725</v>
      </c>
      <c r="G44" s="773">
        <v>1725</v>
      </c>
      <c r="H44" s="773">
        <v>1725</v>
      </c>
      <c r="I44" s="773">
        <v>1725</v>
      </c>
      <c r="J44" s="772">
        <v>1725</v>
      </c>
      <c r="K44" s="772">
        <v>1725</v>
      </c>
      <c r="L44" s="772">
        <v>1725</v>
      </c>
      <c r="M44" s="772">
        <v>1725</v>
      </c>
      <c r="N44" s="772">
        <v>1725</v>
      </c>
      <c r="O44" s="772">
        <v>1725</v>
      </c>
      <c r="P44" s="772">
        <v>1725</v>
      </c>
    </row>
    <row r="45" spans="1:16" s="307" customFormat="1" ht="12.75">
      <c r="A45" s="205">
        <v>34</v>
      </c>
      <c r="B45" s="723" t="s">
        <v>899</v>
      </c>
      <c r="C45" s="773">
        <v>1099</v>
      </c>
      <c r="D45" s="773">
        <v>1099</v>
      </c>
      <c r="E45" s="773">
        <v>1099</v>
      </c>
      <c r="F45" s="773">
        <v>1099</v>
      </c>
      <c r="G45" s="773">
        <v>1099</v>
      </c>
      <c r="H45" s="773">
        <v>1099</v>
      </c>
      <c r="I45" s="773">
        <v>1099</v>
      </c>
      <c r="J45" s="772">
        <v>1099</v>
      </c>
      <c r="K45" s="772">
        <v>1099</v>
      </c>
      <c r="L45" s="772">
        <v>1099</v>
      </c>
      <c r="M45" s="772">
        <v>1099</v>
      </c>
      <c r="N45" s="772">
        <v>1099</v>
      </c>
      <c r="O45" s="772">
        <v>1099</v>
      </c>
      <c r="P45" s="772">
        <v>1099</v>
      </c>
    </row>
    <row r="46" spans="1:16" ht="12.75">
      <c r="A46" s="3" t="s">
        <v>18</v>
      </c>
      <c r="B46" s="15"/>
      <c r="C46" s="774">
        <f>SUM(C12:C45)</f>
        <v>54203</v>
      </c>
      <c r="D46" s="774">
        <f aca="true" t="shared" si="0" ref="D46:P46">SUM(D12:D45)</f>
        <v>54201</v>
      </c>
      <c r="E46" s="774">
        <f t="shared" si="0"/>
        <v>54197</v>
      </c>
      <c r="F46" s="774">
        <f t="shared" si="0"/>
        <v>54197</v>
      </c>
      <c r="G46" s="774">
        <f t="shared" si="0"/>
        <v>54197</v>
      </c>
      <c r="H46" s="774">
        <f t="shared" si="0"/>
        <v>54197</v>
      </c>
      <c r="I46" s="774">
        <f t="shared" si="0"/>
        <v>54197</v>
      </c>
      <c r="J46" s="774">
        <f t="shared" si="0"/>
        <v>54197</v>
      </c>
      <c r="K46" s="774">
        <f t="shared" si="0"/>
        <v>54197</v>
      </c>
      <c r="L46" s="774">
        <f t="shared" si="0"/>
        <v>54197</v>
      </c>
      <c r="M46" s="774">
        <f t="shared" si="0"/>
        <v>54197</v>
      </c>
      <c r="N46" s="774">
        <f t="shared" si="0"/>
        <v>54197</v>
      </c>
      <c r="O46" s="774">
        <f t="shared" si="0"/>
        <v>54197</v>
      </c>
      <c r="P46" s="774">
        <f t="shared" si="0"/>
        <v>54197</v>
      </c>
    </row>
    <row r="49" spans="12:17" ht="12.75" customHeight="1">
      <c r="L49" s="1200" t="s">
        <v>12</v>
      </c>
      <c r="M49" s="1200"/>
      <c r="N49" s="1200"/>
      <c r="O49" s="1200"/>
      <c r="P49" s="194"/>
      <c r="Q49" s="194"/>
    </row>
    <row r="50" spans="12:17" ht="12.75" customHeight="1">
      <c r="L50" s="1200" t="s">
        <v>13</v>
      </c>
      <c r="M50" s="1200"/>
      <c r="N50" s="1200"/>
      <c r="O50" s="1200"/>
      <c r="P50" s="194"/>
      <c r="Q50" s="194"/>
    </row>
    <row r="51" spans="12:17" ht="12.75" customHeight="1">
      <c r="L51" s="1200" t="s">
        <v>86</v>
      </c>
      <c r="M51" s="1200"/>
      <c r="N51" s="1200"/>
      <c r="O51" s="1200"/>
      <c r="P51" s="194"/>
      <c r="Q51" s="194"/>
    </row>
    <row r="52" spans="1:15" ht="12.75">
      <c r="A52" s="12" t="s">
        <v>1121</v>
      </c>
      <c r="L52" s="1199" t="s">
        <v>83</v>
      </c>
      <c r="M52" s="1199"/>
      <c r="N52" s="1199"/>
      <c r="O52" s="1199"/>
    </row>
  </sheetData>
  <sheetProtection/>
  <mergeCells count="15">
    <mergeCell ref="C9:C10"/>
    <mergeCell ref="K8:M8"/>
    <mergeCell ref="D9:D10"/>
    <mergeCell ref="E9:P9"/>
    <mergeCell ref="A6:B6"/>
    <mergeCell ref="L49:O49"/>
    <mergeCell ref="L50:O50"/>
    <mergeCell ref="L51:O51"/>
    <mergeCell ref="L52:O52"/>
    <mergeCell ref="H1:I1"/>
    <mergeCell ref="A3:M3"/>
    <mergeCell ref="A4:M4"/>
    <mergeCell ref="A9:A10"/>
    <mergeCell ref="B9:B10"/>
    <mergeCell ref="D2:G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3" r:id="rId1"/>
</worksheet>
</file>

<file path=xl/worksheets/sheet52.xml><?xml version="1.0" encoding="utf-8"?>
<worksheet xmlns="http://schemas.openxmlformats.org/spreadsheetml/2006/main" xmlns:r="http://schemas.openxmlformats.org/officeDocument/2006/relationships">
  <sheetPr>
    <pageSetUpPr fitToPage="1"/>
  </sheetPr>
  <dimension ref="A1:Q52"/>
  <sheetViews>
    <sheetView zoomScaleSheetLayoutView="90" zoomScalePageLayoutView="0" workbookViewId="0" topLeftCell="A1">
      <pane xSplit="2" ySplit="11" topLeftCell="C45" activePane="bottomRight" state="frozen"/>
      <selection pane="topLeft" activeCell="A1" sqref="A1"/>
      <selection pane="topRight" activeCell="C1" sqref="C1"/>
      <selection pane="bottomLeft" activeCell="A12" sqref="A12"/>
      <selection pane="bottomRight" activeCell="C46" sqref="C46:P46"/>
    </sheetView>
  </sheetViews>
  <sheetFormatPr defaultColWidth="9.140625" defaultRowHeight="12.75"/>
  <cols>
    <col min="1" max="1" width="8.57421875" style="193" customWidth="1"/>
    <col min="2" max="2" width="22.8515625" style="193" customWidth="1"/>
    <col min="3" max="3" width="11.140625" style="193" customWidth="1"/>
    <col min="4" max="4" width="17.140625" style="193" customWidth="1"/>
    <col min="5" max="6" width="9.140625" style="193" customWidth="1"/>
    <col min="7" max="7" width="7.8515625" style="193" customWidth="1"/>
    <col min="8" max="8" width="8.421875" style="193" customWidth="1"/>
    <col min="9" max="9" width="9.28125" style="193" customWidth="1"/>
    <col min="10" max="10" width="10.28125" style="193" customWidth="1"/>
    <col min="11" max="11" width="9.140625" style="193" customWidth="1"/>
    <col min="12" max="12" width="10.140625" style="193" customWidth="1"/>
    <col min="13" max="13" width="11.00390625" style="193" customWidth="1"/>
    <col min="14" max="16384" width="9.140625" style="193" customWidth="1"/>
  </cols>
  <sheetData>
    <row r="1" spans="8:13" ht="12.75">
      <c r="H1" s="1199"/>
      <c r="I1" s="1199"/>
      <c r="L1" s="1281" t="s">
        <v>567</v>
      </c>
      <c r="M1" s="1281"/>
    </row>
    <row r="2" spans="3:12" ht="12.75">
      <c r="C2" s="1199" t="s">
        <v>697</v>
      </c>
      <c r="D2" s="1199"/>
      <c r="E2" s="1199"/>
      <c r="F2" s="1199"/>
      <c r="G2" s="1199"/>
      <c r="H2" s="1199"/>
      <c r="I2" s="1199"/>
      <c r="J2" s="1199"/>
      <c r="L2" s="300"/>
    </row>
    <row r="3" spans="1:13" s="301" customFormat="1" ht="15.75">
      <c r="A3" s="1276" t="s">
        <v>696</v>
      </c>
      <c r="B3" s="1276"/>
      <c r="C3" s="1276"/>
      <c r="D3" s="1276"/>
      <c r="E3" s="1276"/>
      <c r="F3" s="1276"/>
      <c r="G3" s="1276"/>
      <c r="H3" s="1276"/>
      <c r="I3" s="1276"/>
      <c r="J3" s="1276"/>
      <c r="K3" s="1276"/>
      <c r="L3" s="1276"/>
      <c r="M3" s="1276"/>
    </row>
    <row r="4" spans="1:13" s="301" customFormat="1" ht="20.25" customHeight="1">
      <c r="A4" s="1276" t="s">
        <v>698</v>
      </c>
      <c r="B4" s="1276"/>
      <c r="C4" s="1276"/>
      <c r="D4" s="1276"/>
      <c r="E4" s="1276"/>
      <c r="F4" s="1276"/>
      <c r="G4" s="1276"/>
      <c r="H4" s="1276"/>
      <c r="I4" s="1276"/>
      <c r="J4" s="1276"/>
      <c r="K4" s="1276"/>
      <c r="L4" s="1276"/>
      <c r="M4" s="1276"/>
    </row>
    <row r="6" spans="1:10" ht="12.75">
      <c r="A6" s="963" t="s">
        <v>936</v>
      </c>
      <c r="B6" s="963"/>
      <c r="C6" s="302"/>
      <c r="D6" s="302"/>
      <c r="E6" s="302"/>
      <c r="F6" s="302"/>
      <c r="G6" s="302"/>
      <c r="H6" s="302"/>
      <c r="I6" s="302"/>
      <c r="J6" s="302"/>
    </row>
    <row r="8" spans="1:16" s="303" customFormat="1" ht="15" customHeight="1">
      <c r="A8" s="193"/>
      <c r="B8" s="193"/>
      <c r="C8" s="193"/>
      <c r="D8" s="193"/>
      <c r="E8" s="193"/>
      <c r="F8" s="193"/>
      <c r="G8" s="193"/>
      <c r="H8" s="193"/>
      <c r="I8" s="193"/>
      <c r="J8" s="193"/>
      <c r="K8" s="1156" t="s">
        <v>826</v>
      </c>
      <c r="L8" s="1156"/>
      <c r="M8" s="1156"/>
      <c r="N8" s="1156"/>
      <c r="O8" s="1156"/>
      <c r="P8" s="1156"/>
    </row>
    <row r="9" spans="1:16" s="303" customFormat="1" ht="20.25" customHeight="1">
      <c r="A9" s="1229" t="s">
        <v>2</v>
      </c>
      <c r="B9" s="1229" t="s">
        <v>3</v>
      </c>
      <c r="C9" s="1278" t="s">
        <v>284</v>
      </c>
      <c r="D9" s="1278" t="s">
        <v>566</v>
      </c>
      <c r="E9" s="1282" t="s">
        <v>750</v>
      </c>
      <c r="F9" s="1282"/>
      <c r="G9" s="1282"/>
      <c r="H9" s="1282"/>
      <c r="I9" s="1282"/>
      <c r="J9" s="1282"/>
      <c r="K9" s="1282"/>
      <c r="L9" s="1282"/>
      <c r="M9" s="1282"/>
      <c r="N9" s="1282"/>
      <c r="O9" s="1282"/>
      <c r="P9" s="1282"/>
    </row>
    <row r="10" spans="1:16" s="303" customFormat="1" ht="35.25" customHeight="1">
      <c r="A10" s="1277"/>
      <c r="B10" s="1277"/>
      <c r="C10" s="1279"/>
      <c r="D10" s="1279"/>
      <c r="E10" s="304" t="s">
        <v>838</v>
      </c>
      <c r="F10" s="304" t="s">
        <v>287</v>
      </c>
      <c r="G10" s="304" t="s">
        <v>288</v>
      </c>
      <c r="H10" s="304" t="s">
        <v>289</v>
      </c>
      <c r="I10" s="304" t="s">
        <v>290</v>
      </c>
      <c r="J10" s="304" t="s">
        <v>291</v>
      </c>
      <c r="K10" s="304" t="s">
        <v>292</v>
      </c>
      <c r="L10" s="304" t="s">
        <v>293</v>
      </c>
      <c r="M10" s="304" t="s">
        <v>839</v>
      </c>
      <c r="N10" s="305" t="s">
        <v>840</v>
      </c>
      <c r="O10" s="305" t="s">
        <v>836</v>
      </c>
      <c r="P10" s="305" t="s">
        <v>837</v>
      </c>
    </row>
    <row r="11" spans="1:16" s="303" customFormat="1" ht="12.75" customHeight="1">
      <c r="A11" s="47">
        <v>1</v>
      </c>
      <c r="B11" s="47">
        <v>2</v>
      </c>
      <c r="C11" s="47">
        <v>3</v>
      </c>
      <c r="D11" s="47">
        <v>4</v>
      </c>
      <c r="E11" s="47">
        <v>5</v>
      </c>
      <c r="F11" s="47">
        <v>6</v>
      </c>
      <c r="G11" s="47">
        <v>7</v>
      </c>
      <c r="H11" s="47">
        <v>8</v>
      </c>
      <c r="I11" s="47">
        <v>9</v>
      </c>
      <c r="J11" s="47">
        <v>10</v>
      </c>
      <c r="K11" s="47">
        <v>11</v>
      </c>
      <c r="L11" s="47">
        <v>12</v>
      </c>
      <c r="M11" s="47">
        <v>13</v>
      </c>
      <c r="N11" s="47">
        <v>14</v>
      </c>
      <c r="O11" s="47">
        <v>15</v>
      </c>
      <c r="P11" s="47">
        <v>16</v>
      </c>
    </row>
    <row r="12" spans="1:16" s="775" customFormat="1" ht="15">
      <c r="A12" s="623">
        <v>1</v>
      </c>
      <c r="B12" s="752" t="s">
        <v>866</v>
      </c>
      <c r="C12" s="780">
        <v>846</v>
      </c>
      <c r="D12" s="780">
        <v>846</v>
      </c>
      <c r="E12" s="780">
        <v>207.2173913043478</v>
      </c>
      <c r="F12" s="780">
        <v>112.92307692307692</v>
      </c>
      <c r="G12" s="780">
        <v>120</v>
      </c>
      <c r="H12" s="780">
        <v>590.7692307692307</v>
      </c>
      <c r="I12" s="780">
        <v>545.32</v>
      </c>
      <c r="J12" s="780">
        <v>492.22727272727275</v>
      </c>
      <c r="K12" s="780">
        <v>283.04545454545456</v>
      </c>
      <c r="L12" s="780">
        <v>633.5</v>
      </c>
      <c r="M12" s="780">
        <v>631.2916666666666</v>
      </c>
      <c r="N12" s="778">
        <v>620.5</v>
      </c>
      <c r="O12" s="778">
        <v>699.3913043478261</v>
      </c>
      <c r="P12" s="778">
        <v>586.84</v>
      </c>
    </row>
    <row r="13" spans="1:16" s="775" customFormat="1" ht="15">
      <c r="A13" s="623">
        <v>2</v>
      </c>
      <c r="B13" s="752" t="s">
        <v>867</v>
      </c>
      <c r="C13" s="780">
        <v>1342</v>
      </c>
      <c r="D13" s="780">
        <v>1342</v>
      </c>
      <c r="E13" s="780">
        <v>329.7826086956522</v>
      </c>
      <c r="F13" s="780">
        <v>228.23076923076923</v>
      </c>
      <c r="G13" s="780">
        <v>248</v>
      </c>
      <c r="H13" s="780">
        <v>840.8461538461538</v>
      </c>
      <c r="I13" s="780">
        <v>776.68</v>
      </c>
      <c r="J13" s="780">
        <v>725.8181818181819</v>
      </c>
      <c r="K13" s="780">
        <v>617.7272727272727</v>
      </c>
      <c r="L13" s="780">
        <v>834.375</v>
      </c>
      <c r="M13" s="780">
        <v>637.0416666666666</v>
      </c>
      <c r="N13" s="778">
        <v>871</v>
      </c>
      <c r="O13" s="778">
        <v>1018.2608695652174</v>
      </c>
      <c r="P13" s="778">
        <v>950.32</v>
      </c>
    </row>
    <row r="14" spans="1:16" s="775" customFormat="1" ht="15">
      <c r="A14" s="623">
        <v>3</v>
      </c>
      <c r="B14" s="752" t="s">
        <v>868</v>
      </c>
      <c r="C14" s="780">
        <v>2035</v>
      </c>
      <c r="D14" s="780">
        <v>2035</v>
      </c>
      <c r="E14" s="780">
        <v>1494.1304347826087</v>
      </c>
      <c r="F14" s="780">
        <v>1347.3461538461538</v>
      </c>
      <c r="G14" s="780">
        <v>1358</v>
      </c>
      <c r="H14" s="780">
        <v>1712.2307692307693</v>
      </c>
      <c r="I14" s="780">
        <v>1703.76</v>
      </c>
      <c r="J14" s="780">
        <v>1614.7272727272727</v>
      </c>
      <c r="K14" s="780">
        <v>902.7272727272727</v>
      </c>
      <c r="L14" s="780">
        <v>1814.4583333333333</v>
      </c>
      <c r="M14" s="780">
        <v>1816.3333333333333</v>
      </c>
      <c r="N14" s="778">
        <v>1821.4583333333333</v>
      </c>
      <c r="O14" s="778">
        <v>1835.8260869565217</v>
      </c>
      <c r="P14" s="778">
        <v>1719.32</v>
      </c>
    </row>
    <row r="15" spans="1:16" s="775" customFormat="1" ht="15">
      <c r="A15" s="623">
        <v>4</v>
      </c>
      <c r="B15" s="752" t="s">
        <v>869</v>
      </c>
      <c r="C15" s="780">
        <v>1846</v>
      </c>
      <c r="D15" s="780">
        <v>1846</v>
      </c>
      <c r="E15" s="780">
        <v>907.6521739130435</v>
      </c>
      <c r="F15" s="780">
        <v>787.5384615384615</v>
      </c>
      <c r="G15" s="780">
        <v>790</v>
      </c>
      <c r="H15" s="780">
        <v>1375.8846153846155</v>
      </c>
      <c r="I15" s="780">
        <v>1443.28</v>
      </c>
      <c r="J15" s="780">
        <v>1398.6363636363637</v>
      </c>
      <c r="K15" s="780">
        <v>713.7727272727273</v>
      </c>
      <c r="L15" s="780">
        <v>1471.5</v>
      </c>
      <c r="M15" s="780">
        <v>1585.8333333333333</v>
      </c>
      <c r="N15" s="778">
        <v>1588.9583333333333</v>
      </c>
      <c r="O15" s="778">
        <v>1585.8260869565217</v>
      </c>
      <c r="P15" s="778">
        <v>1462.32</v>
      </c>
    </row>
    <row r="16" spans="1:16" s="775" customFormat="1" ht="15">
      <c r="A16" s="623">
        <v>5</v>
      </c>
      <c r="B16" s="752" t="s">
        <v>870</v>
      </c>
      <c r="C16" s="780">
        <v>2257</v>
      </c>
      <c r="D16" s="780">
        <v>2257</v>
      </c>
      <c r="E16" s="780">
        <v>1008.695652173913</v>
      </c>
      <c r="F16" s="780">
        <v>698.3846153846154</v>
      </c>
      <c r="G16" s="780">
        <v>708</v>
      </c>
      <c r="H16" s="780">
        <v>1691.923076923077</v>
      </c>
      <c r="I16" s="780">
        <v>1696.8</v>
      </c>
      <c r="J16" s="780">
        <v>1578.8636363636363</v>
      </c>
      <c r="K16" s="780">
        <v>852.6363636363636</v>
      </c>
      <c r="L16" s="780">
        <v>1772.7916666666667</v>
      </c>
      <c r="M16" s="780">
        <v>1924.8333333333333</v>
      </c>
      <c r="N16" s="778">
        <v>1955.3333333333333</v>
      </c>
      <c r="O16" s="778">
        <v>1923.0869565217392</v>
      </c>
      <c r="P16" s="778">
        <v>1860.6</v>
      </c>
    </row>
    <row r="17" spans="1:16" s="775" customFormat="1" ht="15">
      <c r="A17" s="623">
        <v>6</v>
      </c>
      <c r="B17" s="752" t="s">
        <v>871</v>
      </c>
      <c r="C17" s="780">
        <v>1217</v>
      </c>
      <c r="D17" s="780">
        <v>1217</v>
      </c>
      <c r="E17" s="780">
        <v>862.6086956521739</v>
      </c>
      <c r="F17" s="780">
        <v>808.0769230769231</v>
      </c>
      <c r="G17" s="780">
        <v>815</v>
      </c>
      <c r="H17" s="780">
        <v>1010</v>
      </c>
      <c r="I17" s="780">
        <v>989.08</v>
      </c>
      <c r="J17" s="780">
        <v>1028.7727272727273</v>
      </c>
      <c r="K17" s="780">
        <v>545.6363636363636</v>
      </c>
      <c r="L17" s="780">
        <v>1088.25</v>
      </c>
      <c r="M17" s="780">
        <v>1153.9166666666667</v>
      </c>
      <c r="N17" s="778">
        <v>1152.4583333333333</v>
      </c>
      <c r="O17" s="778">
        <v>1183.2608695652175</v>
      </c>
      <c r="P17" s="778">
        <v>1151.24</v>
      </c>
    </row>
    <row r="18" spans="1:16" s="775" customFormat="1" ht="15">
      <c r="A18" s="623">
        <v>7</v>
      </c>
      <c r="B18" s="752" t="s">
        <v>872</v>
      </c>
      <c r="C18" s="780">
        <v>1476</v>
      </c>
      <c r="D18" s="780">
        <v>1476</v>
      </c>
      <c r="E18" s="780">
        <v>724.0869565217391</v>
      </c>
      <c r="F18" s="780">
        <v>709.2692307692307</v>
      </c>
      <c r="G18" s="780">
        <v>729</v>
      </c>
      <c r="H18" s="780">
        <v>954.8461538461538</v>
      </c>
      <c r="I18" s="780">
        <v>861.56</v>
      </c>
      <c r="J18" s="780">
        <v>832.6818181818181</v>
      </c>
      <c r="K18" s="780">
        <v>429.3181818181818</v>
      </c>
      <c r="L18" s="780">
        <v>917.125</v>
      </c>
      <c r="M18" s="780">
        <v>1103.0833333333333</v>
      </c>
      <c r="N18" s="778">
        <v>1098.3333333333333</v>
      </c>
      <c r="O18" s="778">
        <v>1105.2608695652175</v>
      </c>
      <c r="P18" s="778">
        <v>976.6</v>
      </c>
    </row>
    <row r="19" spans="1:16" s="775" customFormat="1" ht="15">
      <c r="A19" s="623">
        <v>8</v>
      </c>
      <c r="B19" s="752" t="s">
        <v>873</v>
      </c>
      <c r="C19" s="780">
        <v>2039</v>
      </c>
      <c r="D19" s="780">
        <v>2039</v>
      </c>
      <c r="E19" s="780">
        <v>1196.5217391304348</v>
      </c>
      <c r="F19" s="780">
        <v>1299.8076923076924</v>
      </c>
      <c r="G19" s="780">
        <v>1356</v>
      </c>
      <c r="H19" s="780">
        <v>1377.923076923077</v>
      </c>
      <c r="I19" s="780">
        <v>1289.16</v>
      </c>
      <c r="J19" s="780">
        <v>1254.5454545454545</v>
      </c>
      <c r="K19" s="780">
        <v>667.9090909090909</v>
      </c>
      <c r="L19" s="780">
        <v>1555.625</v>
      </c>
      <c r="M19" s="780">
        <v>1777.4583333333333</v>
      </c>
      <c r="N19" s="778">
        <v>1734.5</v>
      </c>
      <c r="O19" s="778">
        <v>1791.2173913043478</v>
      </c>
      <c r="P19" s="778">
        <v>1638.72</v>
      </c>
    </row>
    <row r="20" spans="1:16" s="775" customFormat="1" ht="15">
      <c r="A20" s="623">
        <v>9</v>
      </c>
      <c r="B20" s="752" t="s">
        <v>874</v>
      </c>
      <c r="C20" s="780">
        <v>1660</v>
      </c>
      <c r="D20" s="780">
        <v>1660</v>
      </c>
      <c r="E20" s="780">
        <v>901.1304347826087</v>
      </c>
      <c r="F20" s="780">
        <v>925.5</v>
      </c>
      <c r="G20" s="780">
        <v>356</v>
      </c>
      <c r="H20" s="780">
        <v>1028.6923076923076</v>
      </c>
      <c r="I20" s="780">
        <v>987.24</v>
      </c>
      <c r="J20" s="780">
        <v>908.5</v>
      </c>
      <c r="K20" s="780">
        <v>534.8636363636364</v>
      </c>
      <c r="L20" s="780">
        <v>1157.75</v>
      </c>
      <c r="M20" s="780">
        <v>1390.5416666666667</v>
      </c>
      <c r="N20" s="778">
        <v>1431.5833333333333</v>
      </c>
      <c r="O20" s="778">
        <v>1484.7391304347825</v>
      </c>
      <c r="P20" s="778">
        <v>1430.76</v>
      </c>
    </row>
    <row r="21" spans="1:16" s="775" customFormat="1" ht="15">
      <c r="A21" s="623">
        <v>10</v>
      </c>
      <c r="B21" s="752" t="s">
        <v>875</v>
      </c>
      <c r="C21" s="780">
        <v>2441</v>
      </c>
      <c r="D21" s="780">
        <v>2441</v>
      </c>
      <c r="E21" s="780">
        <v>1317.2608695652175</v>
      </c>
      <c r="F21" s="780">
        <v>1160.423076923077</v>
      </c>
      <c r="G21" s="780">
        <v>1652</v>
      </c>
      <c r="H21" s="780">
        <v>1745.076923076923</v>
      </c>
      <c r="I21" s="780">
        <v>1647.68</v>
      </c>
      <c r="J21" s="780">
        <v>1585.590909090909</v>
      </c>
      <c r="K21" s="780">
        <v>838.2272727272727</v>
      </c>
      <c r="L21" s="780">
        <v>1707.5</v>
      </c>
      <c r="M21" s="780">
        <v>1999.4583333333333</v>
      </c>
      <c r="N21" s="778">
        <v>2059.3333333333335</v>
      </c>
      <c r="O21" s="778">
        <v>2108.2608695652175</v>
      </c>
      <c r="P21" s="778">
        <v>1945.68</v>
      </c>
    </row>
    <row r="22" spans="1:16" s="775" customFormat="1" ht="15">
      <c r="A22" s="623">
        <v>11</v>
      </c>
      <c r="B22" s="752" t="s">
        <v>876</v>
      </c>
      <c r="C22" s="780">
        <v>1477</v>
      </c>
      <c r="D22" s="780">
        <v>1477</v>
      </c>
      <c r="E22" s="780">
        <v>907.3478260869565</v>
      </c>
      <c r="F22" s="780">
        <v>869.5</v>
      </c>
      <c r="G22" s="780">
        <v>875</v>
      </c>
      <c r="H22" s="780">
        <v>1036.5384615384614</v>
      </c>
      <c r="I22" s="780">
        <v>980.28</v>
      </c>
      <c r="J22" s="780">
        <v>905.6363636363636</v>
      </c>
      <c r="K22" s="780">
        <v>460.8181818181818</v>
      </c>
      <c r="L22" s="780">
        <v>1008.4166666666666</v>
      </c>
      <c r="M22" s="780">
        <v>1204.2916666666667</v>
      </c>
      <c r="N22" s="778">
        <v>1217.4583333333333</v>
      </c>
      <c r="O22" s="778">
        <v>1194.8695652173913</v>
      </c>
      <c r="P22" s="778">
        <v>1046.72</v>
      </c>
    </row>
    <row r="23" spans="1:16" s="775" customFormat="1" ht="15">
      <c r="A23" s="623">
        <v>12</v>
      </c>
      <c r="B23" s="752" t="s">
        <v>877</v>
      </c>
      <c r="C23" s="780">
        <v>2398</v>
      </c>
      <c r="D23" s="780">
        <v>2398</v>
      </c>
      <c r="E23" s="780">
        <v>1211</v>
      </c>
      <c r="F23" s="780">
        <v>1038.6538461538462</v>
      </c>
      <c r="G23" s="780">
        <v>1086</v>
      </c>
      <c r="H23" s="780">
        <v>1685.8846153846155</v>
      </c>
      <c r="I23" s="780">
        <v>1598.08</v>
      </c>
      <c r="J23" s="780">
        <v>1045.4545454545455</v>
      </c>
      <c r="K23" s="780">
        <v>1403.3181818181818</v>
      </c>
      <c r="L23" s="780">
        <v>1434.7916666666667</v>
      </c>
      <c r="M23" s="780">
        <v>1777.125</v>
      </c>
      <c r="N23" s="778">
        <v>1855.3333333333333</v>
      </c>
      <c r="O23" s="778">
        <v>2060.1739130434785</v>
      </c>
      <c r="P23" s="778">
        <v>1867.72</v>
      </c>
    </row>
    <row r="24" spans="1:16" s="775" customFormat="1" ht="15">
      <c r="A24" s="623">
        <v>13</v>
      </c>
      <c r="B24" s="752" t="s">
        <v>878</v>
      </c>
      <c r="C24" s="780">
        <v>1999</v>
      </c>
      <c r="D24" s="780">
        <v>1999</v>
      </c>
      <c r="E24" s="780">
        <v>1208.304347826087</v>
      </c>
      <c r="F24" s="780">
        <v>1048.1538461538462</v>
      </c>
      <c r="G24" s="780">
        <v>1058</v>
      </c>
      <c r="H24" s="780">
        <v>1504</v>
      </c>
      <c r="I24" s="780">
        <v>1457.84</v>
      </c>
      <c r="J24" s="780">
        <v>1367.6363636363637</v>
      </c>
      <c r="K24" s="780">
        <v>720.3636363636364</v>
      </c>
      <c r="L24" s="780">
        <v>1440.1666666666667</v>
      </c>
      <c r="M24" s="780">
        <v>1610.2916666666667</v>
      </c>
      <c r="N24" s="778">
        <v>1553.75</v>
      </c>
      <c r="O24" s="778">
        <v>1764.9565217391305</v>
      </c>
      <c r="P24" s="778">
        <v>1555.96</v>
      </c>
    </row>
    <row r="25" spans="1:16" s="775" customFormat="1" ht="15">
      <c r="A25" s="623">
        <v>14</v>
      </c>
      <c r="B25" s="752" t="s">
        <v>879</v>
      </c>
      <c r="C25" s="780">
        <v>936</v>
      </c>
      <c r="D25" s="780">
        <v>936</v>
      </c>
      <c r="E25" s="780">
        <v>443.6521739130435</v>
      </c>
      <c r="F25" s="780">
        <v>412.46153846153845</v>
      </c>
      <c r="G25" s="780">
        <v>433</v>
      </c>
      <c r="H25" s="780">
        <v>523.9615384615385</v>
      </c>
      <c r="I25" s="780">
        <v>535.68</v>
      </c>
      <c r="J25" s="780">
        <v>512.5454545454545</v>
      </c>
      <c r="K25" s="780">
        <v>268.1363636363636</v>
      </c>
      <c r="L25" s="780">
        <v>555.9583333333334</v>
      </c>
      <c r="M25" s="780">
        <v>631.2916666666666</v>
      </c>
      <c r="N25" s="778">
        <v>694.9166666666666</v>
      </c>
      <c r="O25" s="778">
        <v>712.6086956521739</v>
      </c>
      <c r="P25" s="778">
        <v>666.92</v>
      </c>
    </row>
    <row r="26" spans="1:16" s="775" customFormat="1" ht="15">
      <c r="A26" s="623">
        <v>15</v>
      </c>
      <c r="B26" s="752" t="s">
        <v>880</v>
      </c>
      <c r="C26" s="780">
        <v>499</v>
      </c>
      <c r="D26" s="780">
        <v>499</v>
      </c>
      <c r="E26" s="780">
        <v>105.26086956521739</v>
      </c>
      <c r="F26" s="780">
        <v>42.76923076923077</v>
      </c>
      <c r="G26" s="780">
        <v>102</v>
      </c>
      <c r="H26" s="780">
        <v>299.15384615384613</v>
      </c>
      <c r="I26" s="780">
        <v>301.56</v>
      </c>
      <c r="J26" s="780">
        <v>188.9090909090909</v>
      </c>
      <c r="K26" s="780">
        <v>260.77272727272725</v>
      </c>
      <c r="L26" s="780">
        <v>340.3333333333333</v>
      </c>
      <c r="M26" s="780">
        <v>335.4583333333333</v>
      </c>
      <c r="N26" s="778">
        <v>381.625</v>
      </c>
      <c r="O26" s="778">
        <v>420.30434782608694</v>
      </c>
      <c r="P26" s="778">
        <v>420.12</v>
      </c>
    </row>
    <row r="27" spans="1:16" s="775" customFormat="1" ht="15">
      <c r="A27" s="623">
        <v>16</v>
      </c>
      <c r="B27" s="752" t="s">
        <v>881</v>
      </c>
      <c r="C27" s="780">
        <v>2720</v>
      </c>
      <c r="D27" s="780">
        <v>2720</v>
      </c>
      <c r="E27" s="780">
        <v>1607.9565217391305</v>
      </c>
      <c r="F27" s="780">
        <v>1506.7692307692307</v>
      </c>
      <c r="G27" s="780">
        <v>1525</v>
      </c>
      <c r="H27" s="780">
        <v>1925.923076923077</v>
      </c>
      <c r="I27" s="780">
        <v>1807.12</v>
      </c>
      <c r="J27" s="780">
        <v>1647.7272727272727</v>
      </c>
      <c r="K27" s="780">
        <v>876.5909090909091</v>
      </c>
      <c r="L27" s="780">
        <v>1706.7916666666667</v>
      </c>
      <c r="M27" s="780">
        <v>1977.7916666666667</v>
      </c>
      <c r="N27" s="778">
        <v>2004.7916666666667</v>
      </c>
      <c r="O27" s="778">
        <v>2043.9130434782608</v>
      </c>
      <c r="P27" s="778">
        <v>1870.68</v>
      </c>
    </row>
    <row r="28" spans="1:16" s="775" customFormat="1" ht="15">
      <c r="A28" s="623">
        <v>17</v>
      </c>
      <c r="B28" s="752" t="s">
        <v>882</v>
      </c>
      <c r="C28" s="780">
        <v>1632</v>
      </c>
      <c r="D28" s="780">
        <v>1632</v>
      </c>
      <c r="E28" s="780">
        <v>622.3913043478261</v>
      </c>
      <c r="F28" s="780">
        <v>488.7307692307692</v>
      </c>
      <c r="G28" s="780">
        <v>502</v>
      </c>
      <c r="H28" s="780">
        <v>951.6153846153846</v>
      </c>
      <c r="I28" s="780">
        <v>1120.92</v>
      </c>
      <c r="J28" s="780">
        <v>1137.8181818181818</v>
      </c>
      <c r="K28" s="780">
        <v>593.5909090909091</v>
      </c>
      <c r="L28" s="780">
        <v>1262.5</v>
      </c>
      <c r="M28" s="780">
        <v>1383.5</v>
      </c>
      <c r="N28" s="778">
        <v>1323.4583333333333</v>
      </c>
      <c r="O28" s="778">
        <v>1384.5217391304348</v>
      </c>
      <c r="P28" s="778">
        <v>1252.88</v>
      </c>
    </row>
    <row r="29" spans="1:16" s="775" customFormat="1" ht="15">
      <c r="A29" s="623">
        <v>18</v>
      </c>
      <c r="B29" s="752" t="s">
        <v>883</v>
      </c>
      <c r="C29" s="780">
        <v>1414</v>
      </c>
      <c r="D29" s="780">
        <v>1414</v>
      </c>
      <c r="E29" s="780">
        <v>349.0869565217391</v>
      </c>
      <c r="F29" s="780">
        <v>109.26923076923077</v>
      </c>
      <c r="G29" s="780">
        <v>115</v>
      </c>
      <c r="H29" s="780">
        <v>1091.2692307692307</v>
      </c>
      <c r="I29" s="780">
        <v>1122</v>
      </c>
      <c r="J29" s="780">
        <v>683.5</v>
      </c>
      <c r="K29" s="780">
        <v>1053.6818181818182</v>
      </c>
      <c r="L29" s="780">
        <v>1307.5</v>
      </c>
      <c r="M29" s="780">
        <v>1336</v>
      </c>
      <c r="N29" s="778">
        <v>1321.5833333333333</v>
      </c>
      <c r="O29" s="778">
        <v>1372.6521739130435</v>
      </c>
      <c r="P29" s="778">
        <v>1337.64</v>
      </c>
    </row>
    <row r="30" spans="1:16" s="775" customFormat="1" ht="15">
      <c r="A30" s="623">
        <v>19</v>
      </c>
      <c r="B30" s="752" t="s">
        <v>884</v>
      </c>
      <c r="C30" s="780">
        <v>965</v>
      </c>
      <c r="D30" s="780">
        <v>965</v>
      </c>
      <c r="E30" s="780">
        <v>300.6521739130435</v>
      </c>
      <c r="F30" s="780">
        <v>72.61538461538461</v>
      </c>
      <c r="G30" s="780">
        <v>88</v>
      </c>
      <c r="H30" s="780">
        <v>796.6538461538462</v>
      </c>
      <c r="I30" s="780">
        <v>827.84</v>
      </c>
      <c r="J30" s="780">
        <v>764.5909090909091</v>
      </c>
      <c r="K30" s="780">
        <v>428.45454545454544</v>
      </c>
      <c r="L30" s="780">
        <v>861.5833333333334</v>
      </c>
      <c r="M30" s="780">
        <v>914.875</v>
      </c>
      <c r="N30" s="778">
        <v>890.4166666666666</v>
      </c>
      <c r="O30" s="778">
        <v>903.695652173913</v>
      </c>
      <c r="P30" s="778">
        <v>876.44</v>
      </c>
    </row>
    <row r="31" spans="1:16" s="775" customFormat="1" ht="15">
      <c r="A31" s="623">
        <v>20</v>
      </c>
      <c r="B31" s="752" t="s">
        <v>885</v>
      </c>
      <c r="C31" s="780">
        <v>1076</v>
      </c>
      <c r="D31" s="780">
        <v>1076</v>
      </c>
      <c r="E31" s="780">
        <v>496.8695652173913</v>
      </c>
      <c r="F31" s="780">
        <v>476.46153846153845</v>
      </c>
      <c r="G31" s="780">
        <v>480</v>
      </c>
      <c r="H31" s="780">
        <v>668</v>
      </c>
      <c r="I31" s="780">
        <v>774.92</v>
      </c>
      <c r="J31" s="780">
        <v>787.5909090909091</v>
      </c>
      <c r="K31" s="780">
        <v>389.27272727272725</v>
      </c>
      <c r="L31" s="780">
        <v>843.9583333333334</v>
      </c>
      <c r="M31" s="780">
        <v>869.9583333333334</v>
      </c>
      <c r="N31" s="778">
        <v>884.7083333333334</v>
      </c>
      <c r="O31" s="778">
        <v>936.5652173913044</v>
      </c>
      <c r="P31" s="778">
        <v>797.96</v>
      </c>
    </row>
    <row r="32" spans="1:16" s="775" customFormat="1" ht="15">
      <c r="A32" s="623">
        <v>21</v>
      </c>
      <c r="B32" s="752" t="s">
        <v>886</v>
      </c>
      <c r="C32" s="780">
        <v>1102</v>
      </c>
      <c r="D32" s="780">
        <v>1102</v>
      </c>
      <c r="E32" s="780">
        <v>215.04347826086956</v>
      </c>
      <c r="F32" s="780">
        <v>70.6923076923077</v>
      </c>
      <c r="G32" s="780">
        <v>95</v>
      </c>
      <c r="H32" s="780">
        <v>725.6538461538462</v>
      </c>
      <c r="I32" s="780">
        <v>808.28</v>
      </c>
      <c r="J32" s="780">
        <v>770.9090909090909</v>
      </c>
      <c r="K32" s="780">
        <v>428.1818181818182</v>
      </c>
      <c r="L32" s="780">
        <v>928</v>
      </c>
      <c r="M32" s="780">
        <v>974.375</v>
      </c>
      <c r="N32" s="778">
        <v>1029.875</v>
      </c>
      <c r="O32" s="778">
        <v>1042.8260869565217</v>
      </c>
      <c r="P32" s="778">
        <v>990.88</v>
      </c>
    </row>
    <row r="33" spans="1:16" s="775" customFormat="1" ht="15">
      <c r="A33" s="623">
        <v>22</v>
      </c>
      <c r="B33" s="752" t="s">
        <v>887</v>
      </c>
      <c r="C33" s="780">
        <v>1273</v>
      </c>
      <c r="D33" s="780">
        <v>1273</v>
      </c>
      <c r="E33" s="780">
        <v>378.7826086956522</v>
      </c>
      <c r="F33" s="780">
        <v>216.1153846153846</v>
      </c>
      <c r="G33" s="780">
        <v>281</v>
      </c>
      <c r="H33" s="780">
        <v>844.3076923076923</v>
      </c>
      <c r="I33" s="780">
        <v>846.6</v>
      </c>
      <c r="J33" s="780">
        <v>840.4545454545455</v>
      </c>
      <c r="K33" s="780">
        <v>457.22727272727275</v>
      </c>
      <c r="L33" s="780">
        <v>989.0833333333334</v>
      </c>
      <c r="M33" s="780">
        <v>1016.9583333333334</v>
      </c>
      <c r="N33" s="778">
        <v>1030.25</v>
      </c>
      <c r="O33" s="778">
        <v>1079.2608695652175</v>
      </c>
      <c r="P33" s="778">
        <v>990.04</v>
      </c>
    </row>
    <row r="34" spans="1:16" s="775" customFormat="1" ht="15">
      <c r="A34" s="623">
        <v>23</v>
      </c>
      <c r="B34" s="752" t="s">
        <v>888</v>
      </c>
      <c r="C34" s="780">
        <v>1519</v>
      </c>
      <c r="D34" s="780">
        <v>1519</v>
      </c>
      <c r="E34" s="780">
        <v>705.4347826086956</v>
      </c>
      <c r="F34" s="780">
        <v>622.0769230769231</v>
      </c>
      <c r="G34" s="780">
        <v>654</v>
      </c>
      <c r="H34" s="780">
        <v>1001.4230769230769</v>
      </c>
      <c r="I34" s="780">
        <v>1035.28</v>
      </c>
      <c r="J34" s="780">
        <v>967.5454545454545</v>
      </c>
      <c r="K34" s="780">
        <v>497.1818181818182</v>
      </c>
      <c r="L34" s="780">
        <v>1079.7083333333333</v>
      </c>
      <c r="M34" s="780">
        <v>1191.5416666666667</v>
      </c>
      <c r="N34" s="778">
        <v>1209.125</v>
      </c>
      <c r="O34" s="778">
        <v>1327.9130434782608</v>
      </c>
      <c r="P34" s="778">
        <v>1224.16</v>
      </c>
    </row>
    <row r="35" spans="1:16" s="775" customFormat="1" ht="15">
      <c r="A35" s="623">
        <v>24</v>
      </c>
      <c r="B35" s="752" t="s">
        <v>889</v>
      </c>
      <c r="C35" s="780">
        <v>887</v>
      </c>
      <c r="D35" s="780">
        <v>887</v>
      </c>
      <c r="E35" s="780">
        <v>274.60869565217394</v>
      </c>
      <c r="F35" s="780">
        <v>266.03846153846155</v>
      </c>
      <c r="G35" s="780">
        <v>270</v>
      </c>
      <c r="H35" s="780">
        <v>444.84615384615387</v>
      </c>
      <c r="I35" s="780">
        <v>536.56</v>
      </c>
      <c r="J35" s="780">
        <v>585.5909090909091</v>
      </c>
      <c r="K35" s="780">
        <v>294.09090909090907</v>
      </c>
      <c r="L35" s="780">
        <v>662.0416666666666</v>
      </c>
      <c r="M35" s="780">
        <v>634.0416666666666</v>
      </c>
      <c r="N35" s="778">
        <v>623.5416666666666</v>
      </c>
      <c r="O35" s="778">
        <v>663.6086956521739</v>
      </c>
      <c r="P35" s="778">
        <v>603.56</v>
      </c>
    </row>
    <row r="36" spans="1:16" s="775" customFormat="1" ht="15">
      <c r="A36" s="623">
        <v>25</v>
      </c>
      <c r="B36" s="752" t="s">
        <v>890</v>
      </c>
      <c r="C36" s="780">
        <v>1781</v>
      </c>
      <c r="D36" s="780">
        <v>1781</v>
      </c>
      <c r="E36" s="781">
        <v>907.1304347826087</v>
      </c>
      <c r="F36" s="778">
        <v>794.8846153846154</v>
      </c>
      <c r="G36" s="778">
        <v>821</v>
      </c>
      <c r="H36" s="778">
        <v>1364.8461538461538</v>
      </c>
      <c r="I36" s="778">
        <v>1482.6</v>
      </c>
      <c r="J36" s="778">
        <v>1526.5454545454545</v>
      </c>
      <c r="K36" s="778">
        <v>751.1363636363636</v>
      </c>
      <c r="L36" s="778">
        <v>1541.25</v>
      </c>
      <c r="M36" s="778">
        <v>1511.25</v>
      </c>
      <c r="N36" s="778">
        <v>1566.2083333333333</v>
      </c>
      <c r="O36" s="778">
        <v>1683.3478260869565</v>
      </c>
      <c r="P36" s="778">
        <v>1472.92</v>
      </c>
    </row>
    <row r="37" spans="1:16" s="775" customFormat="1" ht="15">
      <c r="A37" s="623">
        <v>26</v>
      </c>
      <c r="B37" s="752" t="s">
        <v>891</v>
      </c>
      <c r="C37" s="781">
        <v>2253</v>
      </c>
      <c r="D37" s="781">
        <v>2253</v>
      </c>
      <c r="E37" s="781">
        <v>1272.7391304347825</v>
      </c>
      <c r="F37" s="778">
        <v>1096.3076923076924</v>
      </c>
      <c r="G37" s="778">
        <v>1121</v>
      </c>
      <c r="H37" s="778">
        <v>1768.8076923076924</v>
      </c>
      <c r="I37" s="778">
        <v>1852.2</v>
      </c>
      <c r="J37" s="778">
        <v>1845.909090909091</v>
      </c>
      <c r="K37" s="778">
        <v>960.4545454545455</v>
      </c>
      <c r="L37" s="778">
        <v>1955.3333333333333</v>
      </c>
      <c r="M37" s="778">
        <v>1955.3333333333333</v>
      </c>
      <c r="N37" s="778">
        <v>2041.9166666666667</v>
      </c>
      <c r="O37" s="778">
        <v>2183.521739130435</v>
      </c>
      <c r="P37" s="778">
        <v>2077.92</v>
      </c>
    </row>
    <row r="38" spans="1:16" s="775" customFormat="1" ht="15">
      <c r="A38" s="623">
        <v>27</v>
      </c>
      <c r="B38" s="752" t="s">
        <v>892</v>
      </c>
      <c r="C38" s="780">
        <v>1691</v>
      </c>
      <c r="D38" s="780">
        <v>1691</v>
      </c>
      <c r="E38" s="780">
        <v>985</v>
      </c>
      <c r="F38" s="780">
        <v>873</v>
      </c>
      <c r="G38" s="780">
        <v>890</v>
      </c>
      <c r="H38" s="780">
        <v>1427</v>
      </c>
      <c r="I38" s="780">
        <v>1459</v>
      </c>
      <c r="J38" s="780">
        <v>1395</v>
      </c>
      <c r="K38" s="780">
        <v>710</v>
      </c>
      <c r="L38" s="780">
        <v>1452</v>
      </c>
      <c r="M38" s="780">
        <v>1460</v>
      </c>
      <c r="N38" s="778">
        <v>1512</v>
      </c>
      <c r="O38" s="778">
        <v>1584</v>
      </c>
      <c r="P38" s="778">
        <v>1434</v>
      </c>
    </row>
    <row r="39" spans="1:16" s="775" customFormat="1" ht="15">
      <c r="A39" s="623">
        <v>28</v>
      </c>
      <c r="B39" s="752" t="s">
        <v>893</v>
      </c>
      <c r="C39" s="780">
        <v>2317</v>
      </c>
      <c r="D39" s="780">
        <v>2317</v>
      </c>
      <c r="E39" s="780">
        <v>661.5217391304348</v>
      </c>
      <c r="F39" s="780">
        <v>634.8076923076923</v>
      </c>
      <c r="G39" s="780">
        <v>645</v>
      </c>
      <c r="H39" s="780">
        <v>1047.576923076923</v>
      </c>
      <c r="I39" s="780">
        <v>1095.64</v>
      </c>
      <c r="J39" s="780">
        <v>1089.2727272727273</v>
      </c>
      <c r="K39" s="780">
        <v>536.2272727272727</v>
      </c>
      <c r="L39" s="780">
        <v>1171.25</v>
      </c>
      <c r="M39" s="780">
        <v>1248.0416666666667</v>
      </c>
      <c r="N39" s="778">
        <v>1305.5</v>
      </c>
      <c r="O39" s="778">
        <v>1385.8260869565217</v>
      </c>
      <c r="P39" s="778">
        <v>1209.68</v>
      </c>
    </row>
    <row r="40" spans="1:16" s="775" customFormat="1" ht="15">
      <c r="A40" s="623">
        <v>29</v>
      </c>
      <c r="B40" s="752" t="s">
        <v>894</v>
      </c>
      <c r="C40" s="780">
        <v>1771</v>
      </c>
      <c r="D40" s="780">
        <v>1771</v>
      </c>
      <c r="E40" s="780">
        <v>254.82608695652175</v>
      </c>
      <c r="F40" s="780">
        <v>117.1923076923077</v>
      </c>
      <c r="G40" s="780">
        <v>180</v>
      </c>
      <c r="H40" s="780">
        <v>837.6153846153846</v>
      </c>
      <c r="I40" s="780">
        <v>884.48</v>
      </c>
      <c r="J40" s="780">
        <v>900.4545454545455</v>
      </c>
      <c r="K40" s="780">
        <v>464</v>
      </c>
      <c r="L40" s="780">
        <v>1033.5416666666667</v>
      </c>
      <c r="M40" s="780">
        <v>1045.9583333333333</v>
      </c>
      <c r="N40" s="778">
        <v>1078.3333333333333</v>
      </c>
      <c r="O40" s="778">
        <v>1090.3478260869565</v>
      </c>
      <c r="P40" s="778">
        <v>954.88</v>
      </c>
    </row>
    <row r="41" spans="1:16" s="775" customFormat="1" ht="15">
      <c r="A41" s="623">
        <v>30</v>
      </c>
      <c r="B41" s="752" t="s">
        <v>895</v>
      </c>
      <c r="C41" s="780">
        <v>1668</v>
      </c>
      <c r="D41" s="780">
        <v>1668</v>
      </c>
      <c r="E41" s="780">
        <v>994.4347826086956</v>
      </c>
      <c r="F41" s="780">
        <v>970.7307692307693</v>
      </c>
      <c r="G41" s="780">
        <v>982</v>
      </c>
      <c r="H41" s="780">
        <v>1295.5384615384614</v>
      </c>
      <c r="I41" s="780">
        <v>1295</v>
      </c>
      <c r="J41" s="780">
        <v>1152.0454545454545</v>
      </c>
      <c r="K41" s="780">
        <v>609.0454545454545</v>
      </c>
      <c r="L41" s="780">
        <v>1299.6666666666667</v>
      </c>
      <c r="M41" s="780">
        <v>1395.2083333333333</v>
      </c>
      <c r="N41" s="778">
        <v>1413.625</v>
      </c>
      <c r="O41" s="778">
        <v>1491.5217391304348</v>
      </c>
      <c r="P41" s="778">
        <v>1259.56</v>
      </c>
    </row>
    <row r="42" spans="1:16" s="775" customFormat="1" ht="15">
      <c r="A42" s="623">
        <v>31</v>
      </c>
      <c r="B42" s="752" t="s">
        <v>896</v>
      </c>
      <c r="C42" s="780">
        <v>2239</v>
      </c>
      <c r="D42" s="780">
        <v>2239</v>
      </c>
      <c r="E42" s="780">
        <v>470.04347826086956</v>
      </c>
      <c r="F42" s="780">
        <v>587.1923076923077</v>
      </c>
      <c r="G42" s="780">
        <v>593</v>
      </c>
      <c r="H42" s="780">
        <v>806.6153846153846</v>
      </c>
      <c r="I42" s="780">
        <v>837.56</v>
      </c>
      <c r="J42" s="780">
        <v>811.9545454545455</v>
      </c>
      <c r="K42" s="780">
        <v>367.27272727272725</v>
      </c>
      <c r="L42" s="780">
        <v>878.875</v>
      </c>
      <c r="M42" s="780">
        <v>966.375</v>
      </c>
      <c r="N42" s="778">
        <v>1048.8333333333333</v>
      </c>
      <c r="O42" s="778">
        <v>1092.7391304347825</v>
      </c>
      <c r="P42" s="778">
        <v>938</v>
      </c>
    </row>
    <row r="43" spans="1:16" s="775" customFormat="1" ht="15">
      <c r="A43" s="623">
        <v>32</v>
      </c>
      <c r="B43" s="752" t="s">
        <v>897</v>
      </c>
      <c r="C43" s="780">
        <v>1152</v>
      </c>
      <c r="D43" s="780">
        <v>1152</v>
      </c>
      <c r="E43" s="780">
        <v>526.5217391304348</v>
      </c>
      <c r="F43" s="780">
        <v>509.03846153846155</v>
      </c>
      <c r="G43" s="780">
        <v>520</v>
      </c>
      <c r="H43" s="780">
        <v>716.7307692307693</v>
      </c>
      <c r="I43" s="780">
        <v>689.84</v>
      </c>
      <c r="J43" s="780">
        <v>627</v>
      </c>
      <c r="K43" s="780">
        <v>318.54545454545456</v>
      </c>
      <c r="L43" s="780">
        <v>732.625</v>
      </c>
      <c r="M43" s="780">
        <v>809.8333333333334</v>
      </c>
      <c r="N43" s="778">
        <v>881.5416666666666</v>
      </c>
      <c r="O43" s="778">
        <v>913.304347826087</v>
      </c>
      <c r="P43" s="778">
        <v>779.44</v>
      </c>
    </row>
    <row r="44" spans="1:16" s="776" customFormat="1" ht="15">
      <c r="A44" s="623">
        <v>33</v>
      </c>
      <c r="B44" s="752" t="s">
        <v>898</v>
      </c>
      <c r="C44" s="778">
        <v>1727</v>
      </c>
      <c r="D44" s="778">
        <v>1727</v>
      </c>
      <c r="E44" s="778">
        <v>621.3478260869565</v>
      </c>
      <c r="F44" s="778">
        <v>645.7307692307693</v>
      </c>
      <c r="G44" s="778">
        <v>685</v>
      </c>
      <c r="H44" s="778">
        <v>810.9615384615385</v>
      </c>
      <c r="I44" s="778">
        <v>770.92</v>
      </c>
      <c r="J44" s="778">
        <v>711.3636363636364</v>
      </c>
      <c r="K44" s="778">
        <v>392.72727272727275</v>
      </c>
      <c r="L44" s="778">
        <v>1001.3333333333334</v>
      </c>
      <c r="M44" s="778">
        <v>1348.3333333333333</v>
      </c>
      <c r="N44" s="778">
        <v>1465.75</v>
      </c>
      <c r="O44" s="778">
        <v>1500.5217391304348</v>
      </c>
      <c r="P44" s="778">
        <v>1274.48</v>
      </c>
    </row>
    <row r="45" spans="1:16" s="776" customFormat="1" ht="15">
      <c r="A45" s="623">
        <v>34</v>
      </c>
      <c r="B45" s="752" t="s">
        <v>899</v>
      </c>
      <c r="C45" s="777">
        <v>1096</v>
      </c>
      <c r="D45" s="777">
        <v>1096</v>
      </c>
      <c r="E45" s="778">
        <v>272.39130434782606</v>
      </c>
      <c r="F45" s="778">
        <v>361.8076923076923</v>
      </c>
      <c r="G45" s="778">
        <v>386</v>
      </c>
      <c r="H45" s="778">
        <v>545.8076923076923</v>
      </c>
      <c r="I45" s="778">
        <v>545.6</v>
      </c>
      <c r="J45" s="778">
        <v>505.59090909090907</v>
      </c>
      <c r="K45" s="778">
        <v>263.6363636363636</v>
      </c>
      <c r="L45" s="778">
        <v>572.7916666666666</v>
      </c>
      <c r="M45" s="778">
        <v>637.875</v>
      </c>
      <c r="N45" s="778">
        <v>687.625</v>
      </c>
      <c r="O45" s="778">
        <v>805.9130434782609</v>
      </c>
      <c r="P45" s="778">
        <v>682.2</v>
      </c>
    </row>
    <row r="46" spans="1:16" s="776" customFormat="1" ht="15">
      <c r="A46" s="31" t="s">
        <v>18</v>
      </c>
      <c r="B46" s="33"/>
      <c r="C46" s="779">
        <f>SUM(C12:C45)</f>
        <v>54751</v>
      </c>
      <c r="D46" s="779">
        <f aca="true" t="shared" si="0" ref="D46:P46">SUM(D12:D45)</f>
        <v>54751</v>
      </c>
      <c r="E46" s="779">
        <f t="shared" si="0"/>
        <v>24741.4347826087</v>
      </c>
      <c r="F46" s="779">
        <f t="shared" si="0"/>
        <v>21908.5</v>
      </c>
      <c r="G46" s="779">
        <f t="shared" si="0"/>
        <v>22519</v>
      </c>
      <c r="H46" s="779">
        <f t="shared" si="0"/>
        <v>36448.92307692307</v>
      </c>
      <c r="I46" s="779">
        <f t="shared" si="0"/>
        <v>36606.359999999986</v>
      </c>
      <c r="J46" s="779">
        <f t="shared" si="0"/>
        <v>34191.409090909096</v>
      </c>
      <c r="K46" s="779">
        <f t="shared" si="0"/>
        <v>19890.590909090915</v>
      </c>
      <c r="L46" s="779">
        <f t="shared" si="0"/>
        <v>39012.374999999985</v>
      </c>
      <c r="M46" s="779">
        <f t="shared" si="0"/>
        <v>42255.500000000015</v>
      </c>
      <c r="N46" s="779">
        <f t="shared" si="0"/>
        <v>43355.625</v>
      </c>
      <c r="O46" s="779">
        <f t="shared" si="0"/>
        <v>45374.043478260865</v>
      </c>
      <c r="P46" s="779">
        <f t="shared" si="0"/>
        <v>41307.159999999996</v>
      </c>
    </row>
    <row r="49" spans="12:17" ht="12.75" customHeight="1">
      <c r="L49" s="1200" t="s">
        <v>12</v>
      </c>
      <c r="M49" s="1200"/>
      <c r="N49" s="1200"/>
      <c r="O49" s="1200"/>
      <c r="P49" s="1200"/>
      <c r="Q49" s="194"/>
    </row>
    <row r="50" spans="12:17" ht="12.75" customHeight="1">
      <c r="L50" s="1200" t="s">
        <v>13</v>
      </c>
      <c r="M50" s="1200"/>
      <c r="N50" s="1200"/>
      <c r="O50" s="1200"/>
      <c r="P50" s="1200"/>
      <c r="Q50" s="194"/>
    </row>
    <row r="51" spans="12:17" ht="12.75" customHeight="1">
      <c r="L51" s="1200" t="s">
        <v>86</v>
      </c>
      <c r="M51" s="1200"/>
      <c r="N51" s="1200"/>
      <c r="O51" s="1200"/>
      <c r="P51" s="1200"/>
      <c r="Q51" s="194"/>
    </row>
    <row r="52" spans="1:16" ht="12.75">
      <c r="A52" s="12" t="s">
        <v>1121</v>
      </c>
      <c r="L52" s="1199" t="s">
        <v>83</v>
      </c>
      <c r="M52" s="1199"/>
      <c r="N52" s="1199"/>
      <c r="O52" s="1199"/>
      <c r="P52" s="1199"/>
    </row>
  </sheetData>
  <sheetProtection/>
  <mergeCells count="16">
    <mergeCell ref="C9:C10"/>
    <mergeCell ref="A6:B6"/>
    <mergeCell ref="D9:D10"/>
    <mergeCell ref="C2:J2"/>
    <mergeCell ref="E9:P9"/>
    <mergeCell ref="K8:P8"/>
    <mergeCell ref="L49:P49"/>
    <mergeCell ref="L50:P50"/>
    <mergeCell ref="L51:P51"/>
    <mergeCell ref="L52:P52"/>
    <mergeCell ref="L1:M1"/>
    <mergeCell ref="H1:I1"/>
    <mergeCell ref="A3:M3"/>
    <mergeCell ref="A4:M4"/>
    <mergeCell ref="A9:A10"/>
    <mergeCell ref="B9:B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5" r:id="rId1"/>
</worksheet>
</file>

<file path=xl/worksheets/sheet53.xml><?xml version="1.0" encoding="utf-8"?>
<worksheet xmlns="http://schemas.openxmlformats.org/spreadsheetml/2006/main" xmlns:r="http://schemas.openxmlformats.org/officeDocument/2006/relationships">
  <sheetPr>
    <pageSetUpPr fitToPage="1"/>
  </sheetPr>
  <dimension ref="A1:P52"/>
  <sheetViews>
    <sheetView view="pageBreakPreview" zoomScale="80" zoomScaleNormal="80" zoomScaleSheetLayoutView="80" zoomScalePageLayoutView="0" workbookViewId="0" topLeftCell="A19">
      <selection activeCell="A49" sqref="A49"/>
    </sheetView>
  </sheetViews>
  <sheetFormatPr defaultColWidth="9.140625" defaultRowHeight="12.75"/>
  <cols>
    <col min="1" max="1" width="9.140625" style="13" customWidth="1"/>
    <col min="2" max="2" width="21.8515625" style="13" customWidth="1"/>
    <col min="3" max="3" width="9.140625" style="13" customWidth="1"/>
    <col min="4" max="4" width="8.421875" style="13" customWidth="1"/>
    <col min="5" max="5" width="12.8515625" style="13" customWidth="1"/>
    <col min="6" max="6" width="16.00390625" style="13" customWidth="1"/>
    <col min="7" max="7" width="15.28125" style="13" customWidth="1"/>
    <col min="8" max="8" width="17.00390625" style="13" customWidth="1"/>
    <col min="9" max="9" width="18.00390625" style="13" customWidth="1"/>
    <col min="10" max="10" width="11.140625" style="13" customWidth="1"/>
    <col min="11" max="11" width="12.7109375" style="13" customWidth="1"/>
    <col min="12" max="12" width="11.421875" style="13" customWidth="1"/>
    <col min="13" max="13" width="15.421875" style="13" customWidth="1"/>
    <col min="14" max="16384" width="9.140625" style="13" customWidth="1"/>
  </cols>
  <sheetData>
    <row r="1" spans="3:16" ht="15.75">
      <c r="C1" s="996" t="s">
        <v>0</v>
      </c>
      <c r="D1" s="996"/>
      <c r="E1" s="996"/>
      <c r="F1" s="996"/>
      <c r="G1" s="996"/>
      <c r="H1" s="996"/>
      <c r="I1" s="996"/>
      <c r="J1" s="76"/>
      <c r="K1" s="76"/>
      <c r="L1" s="1142" t="s">
        <v>549</v>
      </c>
      <c r="M1" s="1142"/>
      <c r="N1" s="76"/>
      <c r="O1" s="76"/>
      <c r="P1" s="76"/>
    </row>
    <row r="2" spans="2:16" ht="20.25">
      <c r="B2" s="997" t="s">
        <v>656</v>
      </c>
      <c r="C2" s="997"/>
      <c r="D2" s="997"/>
      <c r="E2" s="997"/>
      <c r="F2" s="997"/>
      <c r="G2" s="997"/>
      <c r="H2" s="997"/>
      <c r="I2" s="997"/>
      <c r="J2" s="997"/>
      <c r="K2" s="997"/>
      <c r="L2" s="997"/>
      <c r="M2" s="25"/>
      <c r="N2" s="25"/>
      <c r="O2" s="25"/>
      <c r="P2" s="25"/>
    </row>
    <row r="3" spans="3:16" ht="20.25">
      <c r="C3" s="90"/>
      <c r="D3" s="90"/>
      <c r="E3" s="90"/>
      <c r="F3" s="90"/>
      <c r="G3" s="90"/>
      <c r="H3" s="90"/>
      <c r="I3" s="90"/>
      <c r="J3" s="90"/>
      <c r="K3" s="90"/>
      <c r="L3" s="90"/>
      <c r="M3" s="90"/>
      <c r="N3" s="25"/>
      <c r="O3" s="25"/>
      <c r="P3" s="25"/>
    </row>
    <row r="4" spans="1:13" ht="20.25" customHeight="1">
      <c r="A4" s="1294" t="s">
        <v>548</v>
      </c>
      <c r="B4" s="1294"/>
      <c r="C4" s="1294"/>
      <c r="D4" s="1294"/>
      <c r="E4" s="1294"/>
      <c r="F4" s="1294"/>
      <c r="G4" s="1294"/>
      <c r="H4" s="1294"/>
      <c r="I4" s="1294"/>
      <c r="J4" s="1294"/>
      <c r="K4" s="1294"/>
      <c r="L4" s="1294"/>
      <c r="M4" s="1294"/>
    </row>
    <row r="5" spans="1:14" ht="20.25" customHeight="1">
      <c r="A5" s="963" t="s">
        <v>936</v>
      </c>
      <c r="B5" s="963"/>
      <c r="C5" s="785"/>
      <c r="D5" s="785"/>
      <c r="E5" s="785"/>
      <c r="F5" s="785"/>
      <c r="G5" s="785"/>
      <c r="H5" s="1293" t="s">
        <v>826</v>
      </c>
      <c r="I5" s="1293"/>
      <c r="J5" s="1293"/>
      <c r="K5" s="1293"/>
      <c r="L5" s="1293"/>
      <c r="M5" s="1293"/>
      <c r="N5" s="74"/>
    </row>
    <row r="6" spans="1:13" ht="15" customHeight="1">
      <c r="A6" s="1295" t="s">
        <v>73</v>
      </c>
      <c r="B6" s="1295" t="s">
        <v>305</v>
      </c>
      <c r="C6" s="1298" t="s">
        <v>435</v>
      </c>
      <c r="D6" s="1299"/>
      <c r="E6" s="1299"/>
      <c r="F6" s="1299"/>
      <c r="G6" s="1300"/>
      <c r="H6" s="1292" t="s">
        <v>432</v>
      </c>
      <c r="I6" s="1292"/>
      <c r="J6" s="1292"/>
      <c r="K6" s="1292"/>
      <c r="L6" s="1292"/>
      <c r="M6" s="1295" t="s">
        <v>306</v>
      </c>
    </row>
    <row r="7" spans="1:13" ht="12.75" customHeight="1">
      <c r="A7" s="1296"/>
      <c r="B7" s="1296"/>
      <c r="C7" s="1301"/>
      <c r="D7" s="1302"/>
      <c r="E7" s="1302"/>
      <c r="F7" s="1302"/>
      <c r="G7" s="1303"/>
      <c r="H7" s="1292"/>
      <c r="I7" s="1292"/>
      <c r="J7" s="1292"/>
      <c r="K7" s="1292"/>
      <c r="L7" s="1292"/>
      <c r="M7" s="1296"/>
    </row>
    <row r="8" spans="1:13" ht="5.25" customHeight="1">
      <c r="A8" s="1296"/>
      <c r="B8" s="1296"/>
      <c r="C8" s="1301"/>
      <c r="D8" s="1302"/>
      <c r="E8" s="1302"/>
      <c r="F8" s="1302"/>
      <c r="G8" s="1303"/>
      <c r="H8" s="1292"/>
      <c r="I8" s="1292"/>
      <c r="J8" s="1292"/>
      <c r="K8" s="1292"/>
      <c r="L8" s="1292"/>
      <c r="M8" s="1296"/>
    </row>
    <row r="9" spans="1:13" ht="68.25" customHeight="1">
      <c r="A9" s="1297"/>
      <c r="B9" s="1297"/>
      <c r="C9" s="782" t="s">
        <v>307</v>
      </c>
      <c r="D9" s="782" t="s">
        <v>308</v>
      </c>
      <c r="E9" s="782" t="s">
        <v>309</v>
      </c>
      <c r="F9" s="782" t="s">
        <v>310</v>
      </c>
      <c r="G9" s="783" t="s">
        <v>311</v>
      </c>
      <c r="H9" s="784" t="s">
        <v>431</v>
      </c>
      <c r="I9" s="784" t="s">
        <v>436</v>
      </c>
      <c r="J9" s="784" t="s">
        <v>433</v>
      </c>
      <c r="K9" s="784" t="s">
        <v>434</v>
      </c>
      <c r="L9" s="784" t="s">
        <v>47</v>
      </c>
      <c r="M9" s="1297"/>
    </row>
    <row r="10" spans="1:13" ht="14.25">
      <c r="A10" s="639">
        <v>1</v>
      </c>
      <c r="B10" s="639">
        <v>2</v>
      </c>
      <c r="C10" s="639">
        <v>3</v>
      </c>
      <c r="D10" s="639">
        <v>4</v>
      </c>
      <c r="E10" s="639">
        <v>5</v>
      </c>
      <c r="F10" s="639">
        <v>6</v>
      </c>
      <c r="G10" s="639">
        <v>7</v>
      </c>
      <c r="H10" s="639">
        <v>8</v>
      </c>
      <c r="I10" s="639">
        <v>9</v>
      </c>
      <c r="J10" s="639">
        <v>10</v>
      </c>
      <c r="K10" s="639">
        <v>11</v>
      </c>
      <c r="L10" s="639">
        <v>12</v>
      </c>
      <c r="M10" s="639">
        <v>13</v>
      </c>
    </row>
    <row r="11" spans="1:13" ht="12.75">
      <c r="A11" s="205">
        <v>1</v>
      </c>
      <c r="B11" s="723" t="s">
        <v>866</v>
      </c>
      <c r="C11" s="1283" t="s">
        <v>901</v>
      </c>
      <c r="D11" s="1284"/>
      <c r="E11" s="1284"/>
      <c r="F11" s="1284"/>
      <c r="G11" s="1284"/>
      <c r="H11" s="1284"/>
      <c r="I11" s="1284"/>
      <c r="J11" s="1284"/>
      <c r="K11" s="1284"/>
      <c r="L11" s="1284"/>
      <c r="M11" s="1285"/>
    </row>
    <row r="12" spans="1:13" ht="12.75">
      <c r="A12" s="205">
        <v>2</v>
      </c>
      <c r="B12" s="723" t="s">
        <v>867</v>
      </c>
      <c r="C12" s="1286"/>
      <c r="D12" s="1287"/>
      <c r="E12" s="1287"/>
      <c r="F12" s="1287"/>
      <c r="G12" s="1287"/>
      <c r="H12" s="1287"/>
      <c r="I12" s="1287"/>
      <c r="J12" s="1287"/>
      <c r="K12" s="1287"/>
      <c r="L12" s="1287"/>
      <c r="M12" s="1288"/>
    </row>
    <row r="13" spans="1:13" ht="12.75">
      <c r="A13" s="205">
        <v>3</v>
      </c>
      <c r="B13" s="723" t="s">
        <v>868</v>
      </c>
      <c r="C13" s="1286"/>
      <c r="D13" s="1287"/>
      <c r="E13" s="1287"/>
      <c r="F13" s="1287"/>
      <c r="G13" s="1287"/>
      <c r="H13" s="1287"/>
      <c r="I13" s="1287"/>
      <c r="J13" s="1287"/>
      <c r="K13" s="1287"/>
      <c r="L13" s="1287"/>
      <c r="M13" s="1288"/>
    </row>
    <row r="14" spans="1:13" ht="12.75">
      <c r="A14" s="205">
        <v>4</v>
      </c>
      <c r="B14" s="723" t="s">
        <v>869</v>
      </c>
      <c r="C14" s="1286"/>
      <c r="D14" s="1287"/>
      <c r="E14" s="1287"/>
      <c r="F14" s="1287"/>
      <c r="G14" s="1287"/>
      <c r="H14" s="1287"/>
      <c r="I14" s="1287"/>
      <c r="J14" s="1287"/>
      <c r="K14" s="1287"/>
      <c r="L14" s="1287"/>
      <c r="M14" s="1288"/>
    </row>
    <row r="15" spans="1:13" ht="12.75">
      <c r="A15" s="205">
        <v>5</v>
      </c>
      <c r="B15" s="723" t="s">
        <v>870</v>
      </c>
      <c r="C15" s="1286"/>
      <c r="D15" s="1287"/>
      <c r="E15" s="1287"/>
      <c r="F15" s="1287"/>
      <c r="G15" s="1287"/>
      <c r="H15" s="1287"/>
      <c r="I15" s="1287"/>
      <c r="J15" s="1287"/>
      <c r="K15" s="1287"/>
      <c r="L15" s="1287"/>
      <c r="M15" s="1288"/>
    </row>
    <row r="16" spans="1:13" ht="12.75">
      <c r="A16" s="205">
        <v>6</v>
      </c>
      <c r="B16" s="723" t="s">
        <v>871</v>
      </c>
      <c r="C16" s="1286"/>
      <c r="D16" s="1287"/>
      <c r="E16" s="1287"/>
      <c r="F16" s="1287"/>
      <c r="G16" s="1287"/>
      <c r="H16" s="1287"/>
      <c r="I16" s="1287"/>
      <c r="J16" s="1287"/>
      <c r="K16" s="1287"/>
      <c r="L16" s="1287"/>
      <c r="M16" s="1288"/>
    </row>
    <row r="17" spans="1:13" ht="12.75">
      <c r="A17" s="205">
        <v>7</v>
      </c>
      <c r="B17" s="723" t="s">
        <v>872</v>
      </c>
      <c r="C17" s="1286"/>
      <c r="D17" s="1287"/>
      <c r="E17" s="1287"/>
      <c r="F17" s="1287"/>
      <c r="G17" s="1287"/>
      <c r="H17" s="1287"/>
      <c r="I17" s="1287"/>
      <c r="J17" s="1287"/>
      <c r="K17" s="1287"/>
      <c r="L17" s="1287"/>
      <c r="M17" s="1288"/>
    </row>
    <row r="18" spans="1:13" ht="12.75">
      <c r="A18" s="205">
        <v>8</v>
      </c>
      <c r="B18" s="723" t="s">
        <v>873</v>
      </c>
      <c r="C18" s="1286"/>
      <c r="D18" s="1287"/>
      <c r="E18" s="1287"/>
      <c r="F18" s="1287"/>
      <c r="G18" s="1287"/>
      <c r="H18" s="1287"/>
      <c r="I18" s="1287"/>
      <c r="J18" s="1287"/>
      <c r="K18" s="1287"/>
      <c r="L18" s="1287"/>
      <c r="M18" s="1288"/>
    </row>
    <row r="19" spans="1:13" ht="12.75">
      <c r="A19" s="205">
        <v>9</v>
      </c>
      <c r="B19" s="723" t="s">
        <v>874</v>
      </c>
      <c r="C19" s="1286"/>
      <c r="D19" s="1287"/>
      <c r="E19" s="1287"/>
      <c r="F19" s="1287"/>
      <c r="G19" s="1287"/>
      <c r="H19" s="1287"/>
      <c r="I19" s="1287"/>
      <c r="J19" s="1287"/>
      <c r="K19" s="1287"/>
      <c r="L19" s="1287"/>
      <c r="M19" s="1288"/>
    </row>
    <row r="20" spans="1:13" ht="12.75">
      <c r="A20" s="205">
        <v>10</v>
      </c>
      <c r="B20" s="723" t="s">
        <v>875</v>
      </c>
      <c r="C20" s="1286"/>
      <c r="D20" s="1287"/>
      <c r="E20" s="1287"/>
      <c r="F20" s="1287"/>
      <c r="G20" s="1287"/>
      <c r="H20" s="1287"/>
      <c r="I20" s="1287"/>
      <c r="J20" s="1287"/>
      <c r="K20" s="1287"/>
      <c r="L20" s="1287"/>
      <c r="M20" s="1288"/>
    </row>
    <row r="21" spans="1:13" ht="12.75">
      <c r="A21" s="205">
        <v>11</v>
      </c>
      <c r="B21" s="723" t="s">
        <v>876</v>
      </c>
      <c r="C21" s="1286"/>
      <c r="D21" s="1287"/>
      <c r="E21" s="1287"/>
      <c r="F21" s="1287"/>
      <c r="G21" s="1287"/>
      <c r="H21" s="1287"/>
      <c r="I21" s="1287"/>
      <c r="J21" s="1287"/>
      <c r="K21" s="1287"/>
      <c r="L21" s="1287"/>
      <c r="M21" s="1288"/>
    </row>
    <row r="22" spans="1:13" ht="12.75">
      <c r="A22" s="205">
        <v>12</v>
      </c>
      <c r="B22" s="723" t="s">
        <v>877</v>
      </c>
      <c r="C22" s="1286"/>
      <c r="D22" s="1287"/>
      <c r="E22" s="1287"/>
      <c r="F22" s="1287"/>
      <c r="G22" s="1287"/>
      <c r="H22" s="1287"/>
      <c r="I22" s="1287"/>
      <c r="J22" s="1287"/>
      <c r="K22" s="1287"/>
      <c r="L22" s="1287"/>
      <c r="M22" s="1288"/>
    </row>
    <row r="23" spans="1:13" ht="12.75">
      <c r="A23" s="205">
        <v>13</v>
      </c>
      <c r="B23" s="723" t="s">
        <v>878</v>
      </c>
      <c r="C23" s="1286"/>
      <c r="D23" s="1287"/>
      <c r="E23" s="1287"/>
      <c r="F23" s="1287"/>
      <c r="G23" s="1287"/>
      <c r="H23" s="1287"/>
      <c r="I23" s="1287"/>
      <c r="J23" s="1287"/>
      <c r="K23" s="1287"/>
      <c r="L23" s="1287"/>
      <c r="M23" s="1288"/>
    </row>
    <row r="24" spans="1:13" ht="12.75">
      <c r="A24" s="205">
        <v>14</v>
      </c>
      <c r="B24" s="723" t="s">
        <v>879</v>
      </c>
      <c r="C24" s="1286"/>
      <c r="D24" s="1287"/>
      <c r="E24" s="1287"/>
      <c r="F24" s="1287"/>
      <c r="G24" s="1287"/>
      <c r="H24" s="1287"/>
      <c r="I24" s="1287"/>
      <c r="J24" s="1287"/>
      <c r="K24" s="1287"/>
      <c r="L24" s="1287"/>
      <c r="M24" s="1288"/>
    </row>
    <row r="25" spans="1:13" ht="12.75">
      <c r="A25" s="205">
        <v>15</v>
      </c>
      <c r="B25" s="723" t="s">
        <v>880</v>
      </c>
      <c r="C25" s="1286"/>
      <c r="D25" s="1287"/>
      <c r="E25" s="1287"/>
      <c r="F25" s="1287"/>
      <c r="G25" s="1287"/>
      <c r="H25" s="1287"/>
      <c r="I25" s="1287"/>
      <c r="J25" s="1287"/>
      <c r="K25" s="1287"/>
      <c r="L25" s="1287"/>
      <c r="M25" s="1288"/>
    </row>
    <row r="26" spans="1:13" ht="12.75">
      <c r="A26" s="205">
        <v>16</v>
      </c>
      <c r="B26" s="723" t="s">
        <v>881</v>
      </c>
      <c r="C26" s="1286"/>
      <c r="D26" s="1287"/>
      <c r="E26" s="1287"/>
      <c r="F26" s="1287"/>
      <c r="G26" s="1287"/>
      <c r="H26" s="1287"/>
      <c r="I26" s="1287"/>
      <c r="J26" s="1287"/>
      <c r="K26" s="1287"/>
      <c r="L26" s="1287"/>
      <c r="M26" s="1288"/>
    </row>
    <row r="27" spans="1:13" ht="12.75">
      <c r="A27" s="205">
        <v>17</v>
      </c>
      <c r="B27" s="723" t="s">
        <v>882</v>
      </c>
      <c r="C27" s="1286"/>
      <c r="D27" s="1287"/>
      <c r="E27" s="1287"/>
      <c r="F27" s="1287"/>
      <c r="G27" s="1287"/>
      <c r="H27" s="1287"/>
      <c r="I27" s="1287"/>
      <c r="J27" s="1287"/>
      <c r="K27" s="1287"/>
      <c r="L27" s="1287"/>
      <c r="M27" s="1288"/>
    </row>
    <row r="28" spans="1:13" ht="12.75">
      <c r="A28" s="205">
        <v>18</v>
      </c>
      <c r="B28" s="723" t="s">
        <v>883</v>
      </c>
      <c r="C28" s="1286"/>
      <c r="D28" s="1287"/>
      <c r="E28" s="1287"/>
      <c r="F28" s="1287"/>
      <c r="G28" s="1287"/>
      <c r="H28" s="1287"/>
      <c r="I28" s="1287"/>
      <c r="J28" s="1287"/>
      <c r="K28" s="1287"/>
      <c r="L28" s="1287"/>
      <c r="M28" s="1288"/>
    </row>
    <row r="29" spans="1:13" ht="12.75">
      <c r="A29" s="205">
        <v>19</v>
      </c>
      <c r="B29" s="723" t="s">
        <v>884</v>
      </c>
      <c r="C29" s="1286"/>
      <c r="D29" s="1287"/>
      <c r="E29" s="1287"/>
      <c r="F29" s="1287"/>
      <c r="G29" s="1287"/>
      <c r="H29" s="1287"/>
      <c r="I29" s="1287"/>
      <c r="J29" s="1287"/>
      <c r="K29" s="1287"/>
      <c r="L29" s="1287"/>
      <c r="M29" s="1288"/>
    </row>
    <row r="30" spans="1:13" ht="12.75">
      <c r="A30" s="205">
        <v>20</v>
      </c>
      <c r="B30" s="723" t="s">
        <v>885</v>
      </c>
      <c r="C30" s="1286"/>
      <c r="D30" s="1287"/>
      <c r="E30" s="1287"/>
      <c r="F30" s="1287"/>
      <c r="G30" s="1287"/>
      <c r="H30" s="1287"/>
      <c r="I30" s="1287"/>
      <c r="J30" s="1287"/>
      <c r="K30" s="1287"/>
      <c r="L30" s="1287"/>
      <c r="M30" s="1288"/>
    </row>
    <row r="31" spans="1:13" ht="12.75">
      <c r="A31" s="205">
        <v>21</v>
      </c>
      <c r="B31" s="723" t="s">
        <v>886</v>
      </c>
      <c r="C31" s="1286"/>
      <c r="D31" s="1287"/>
      <c r="E31" s="1287"/>
      <c r="F31" s="1287"/>
      <c r="G31" s="1287"/>
      <c r="H31" s="1287"/>
      <c r="I31" s="1287"/>
      <c r="J31" s="1287"/>
      <c r="K31" s="1287"/>
      <c r="L31" s="1287"/>
      <c r="M31" s="1288"/>
    </row>
    <row r="32" spans="1:13" ht="12.75">
      <c r="A32" s="205">
        <v>22</v>
      </c>
      <c r="B32" s="723" t="s">
        <v>887</v>
      </c>
      <c r="C32" s="1286"/>
      <c r="D32" s="1287"/>
      <c r="E32" s="1287"/>
      <c r="F32" s="1287"/>
      <c r="G32" s="1287"/>
      <c r="H32" s="1287"/>
      <c r="I32" s="1287"/>
      <c r="J32" s="1287"/>
      <c r="K32" s="1287"/>
      <c r="L32" s="1287"/>
      <c r="M32" s="1288"/>
    </row>
    <row r="33" spans="1:13" ht="12.75">
      <c r="A33" s="205">
        <v>23</v>
      </c>
      <c r="B33" s="723" t="s">
        <v>888</v>
      </c>
      <c r="C33" s="1286"/>
      <c r="D33" s="1287"/>
      <c r="E33" s="1287"/>
      <c r="F33" s="1287"/>
      <c r="G33" s="1287"/>
      <c r="H33" s="1287"/>
      <c r="I33" s="1287"/>
      <c r="J33" s="1287"/>
      <c r="K33" s="1287"/>
      <c r="L33" s="1287"/>
      <c r="M33" s="1288"/>
    </row>
    <row r="34" spans="1:13" ht="12.75">
      <c r="A34" s="205">
        <v>24</v>
      </c>
      <c r="B34" s="723" t="s">
        <v>889</v>
      </c>
      <c r="C34" s="1286"/>
      <c r="D34" s="1287"/>
      <c r="E34" s="1287"/>
      <c r="F34" s="1287"/>
      <c r="G34" s="1287"/>
      <c r="H34" s="1287"/>
      <c r="I34" s="1287"/>
      <c r="J34" s="1287"/>
      <c r="K34" s="1287"/>
      <c r="L34" s="1287"/>
      <c r="M34" s="1288"/>
    </row>
    <row r="35" spans="1:13" ht="12.75">
      <c r="A35" s="205">
        <v>25</v>
      </c>
      <c r="B35" s="723" t="s">
        <v>890</v>
      </c>
      <c r="C35" s="1286"/>
      <c r="D35" s="1287"/>
      <c r="E35" s="1287"/>
      <c r="F35" s="1287"/>
      <c r="G35" s="1287"/>
      <c r="H35" s="1287"/>
      <c r="I35" s="1287"/>
      <c r="J35" s="1287"/>
      <c r="K35" s="1287"/>
      <c r="L35" s="1287"/>
      <c r="M35" s="1288"/>
    </row>
    <row r="36" spans="1:13" ht="12.75">
      <c r="A36" s="205">
        <v>26</v>
      </c>
      <c r="B36" s="723" t="s">
        <v>891</v>
      </c>
      <c r="C36" s="1286"/>
      <c r="D36" s="1287"/>
      <c r="E36" s="1287"/>
      <c r="F36" s="1287"/>
      <c r="G36" s="1287"/>
      <c r="H36" s="1287"/>
      <c r="I36" s="1287"/>
      <c r="J36" s="1287"/>
      <c r="K36" s="1287"/>
      <c r="L36" s="1287"/>
      <c r="M36" s="1288"/>
    </row>
    <row r="37" spans="1:13" ht="12.75">
      <c r="A37" s="205">
        <v>27</v>
      </c>
      <c r="B37" s="723" t="s">
        <v>892</v>
      </c>
      <c r="C37" s="1286"/>
      <c r="D37" s="1287"/>
      <c r="E37" s="1287"/>
      <c r="F37" s="1287"/>
      <c r="G37" s="1287"/>
      <c r="H37" s="1287"/>
      <c r="I37" s="1287"/>
      <c r="J37" s="1287"/>
      <c r="K37" s="1287"/>
      <c r="L37" s="1287"/>
      <c r="M37" s="1288"/>
    </row>
    <row r="38" spans="1:13" ht="12.75">
      <c r="A38" s="205">
        <v>28</v>
      </c>
      <c r="B38" s="723" t="s">
        <v>893</v>
      </c>
      <c r="C38" s="1286"/>
      <c r="D38" s="1287"/>
      <c r="E38" s="1287"/>
      <c r="F38" s="1287"/>
      <c r="G38" s="1287"/>
      <c r="H38" s="1287"/>
      <c r="I38" s="1287"/>
      <c r="J38" s="1287"/>
      <c r="K38" s="1287"/>
      <c r="L38" s="1287"/>
      <c r="M38" s="1288"/>
    </row>
    <row r="39" spans="1:13" ht="12.75">
      <c r="A39" s="205">
        <v>29</v>
      </c>
      <c r="B39" s="723" t="s">
        <v>894</v>
      </c>
      <c r="C39" s="1286"/>
      <c r="D39" s="1287"/>
      <c r="E39" s="1287"/>
      <c r="F39" s="1287"/>
      <c r="G39" s="1287"/>
      <c r="H39" s="1287"/>
      <c r="I39" s="1287"/>
      <c r="J39" s="1287"/>
      <c r="K39" s="1287"/>
      <c r="L39" s="1287"/>
      <c r="M39" s="1288"/>
    </row>
    <row r="40" spans="1:13" ht="12.75">
      <c r="A40" s="205">
        <v>30</v>
      </c>
      <c r="B40" s="723" t="s">
        <v>895</v>
      </c>
      <c r="C40" s="1286"/>
      <c r="D40" s="1287"/>
      <c r="E40" s="1287"/>
      <c r="F40" s="1287"/>
      <c r="G40" s="1287"/>
      <c r="H40" s="1287"/>
      <c r="I40" s="1287"/>
      <c r="J40" s="1287"/>
      <c r="K40" s="1287"/>
      <c r="L40" s="1287"/>
      <c r="M40" s="1288"/>
    </row>
    <row r="41" spans="1:13" ht="12.75">
      <c r="A41" s="205">
        <v>31</v>
      </c>
      <c r="B41" s="723" t="s">
        <v>896</v>
      </c>
      <c r="C41" s="1286"/>
      <c r="D41" s="1287"/>
      <c r="E41" s="1287"/>
      <c r="F41" s="1287"/>
      <c r="G41" s="1287"/>
      <c r="H41" s="1287"/>
      <c r="I41" s="1287"/>
      <c r="J41" s="1287"/>
      <c r="K41" s="1287"/>
      <c r="L41" s="1287"/>
      <c r="M41" s="1288"/>
    </row>
    <row r="42" spans="1:13" ht="12.75">
      <c r="A42" s="205">
        <v>32</v>
      </c>
      <c r="B42" s="723" t="s">
        <v>897</v>
      </c>
      <c r="C42" s="1286"/>
      <c r="D42" s="1287"/>
      <c r="E42" s="1287"/>
      <c r="F42" s="1287"/>
      <c r="G42" s="1287"/>
      <c r="H42" s="1287"/>
      <c r="I42" s="1287"/>
      <c r="J42" s="1287"/>
      <c r="K42" s="1287"/>
      <c r="L42" s="1287"/>
      <c r="M42" s="1288"/>
    </row>
    <row r="43" spans="1:13" ht="12.75">
      <c r="A43" s="205">
        <v>33</v>
      </c>
      <c r="B43" s="723" t="s">
        <v>898</v>
      </c>
      <c r="C43" s="1286"/>
      <c r="D43" s="1287"/>
      <c r="E43" s="1287"/>
      <c r="F43" s="1287"/>
      <c r="G43" s="1287"/>
      <c r="H43" s="1287"/>
      <c r="I43" s="1287"/>
      <c r="J43" s="1287"/>
      <c r="K43" s="1287"/>
      <c r="L43" s="1287"/>
      <c r="M43" s="1288"/>
    </row>
    <row r="44" spans="1:13" ht="12.75">
      <c r="A44" s="205">
        <v>34</v>
      </c>
      <c r="B44" s="723" t="s">
        <v>899</v>
      </c>
      <c r="C44" s="1289"/>
      <c r="D44" s="1290"/>
      <c r="E44" s="1290"/>
      <c r="F44" s="1290"/>
      <c r="G44" s="1290"/>
      <c r="H44" s="1290"/>
      <c r="I44" s="1290"/>
      <c r="J44" s="1290"/>
      <c r="K44" s="1290"/>
      <c r="L44" s="1290"/>
      <c r="M44" s="1291"/>
    </row>
    <row r="45" spans="1:13" ht="14.25">
      <c r="A45" s="3" t="s">
        <v>18</v>
      </c>
      <c r="B45" s="15"/>
      <c r="C45" s="639"/>
      <c r="D45" s="639"/>
      <c r="E45" s="639"/>
      <c r="F45" s="639"/>
      <c r="G45" s="639"/>
      <c r="H45" s="639"/>
      <c r="I45" s="639"/>
      <c r="J45" s="639"/>
      <c r="K45" s="639"/>
      <c r="L45" s="639"/>
      <c r="M45" s="639"/>
    </row>
    <row r="49" spans="1:13" ht="12.75">
      <c r="A49" s="12" t="s">
        <v>1121</v>
      </c>
      <c r="I49" s="1200" t="s">
        <v>12</v>
      </c>
      <c r="J49" s="1200"/>
      <c r="K49" s="1200"/>
      <c r="L49" s="1200"/>
      <c r="M49" s="1200"/>
    </row>
    <row r="50" spans="9:13" ht="12.75">
      <c r="I50" s="1200" t="s">
        <v>13</v>
      </c>
      <c r="J50" s="1200"/>
      <c r="K50" s="1200"/>
      <c r="L50" s="1200"/>
      <c r="M50" s="1200"/>
    </row>
    <row r="51" spans="9:13" ht="12.75">
      <c r="I51" s="1200" t="s">
        <v>86</v>
      </c>
      <c r="J51" s="1200"/>
      <c r="K51" s="1200"/>
      <c r="L51" s="1200"/>
      <c r="M51" s="1200"/>
    </row>
    <row r="52" spans="9:13" ht="12.75">
      <c r="I52" s="1199" t="s">
        <v>83</v>
      </c>
      <c r="J52" s="1199"/>
      <c r="K52" s="1199"/>
      <c r="L52" s="1199"/>
      <c r="M52" s="1199"/>
    </row>
  </sheetData>
  <sheetProtection/>
  <mergeCells count="16">
    <mergeCell ref="L1:M1"/>
    <mergeCell ref="C1:I1"/>
    <mergeCell ref="H6:L8"/>
    <mergeCell ref="H5:M5"/>
    <mergeCell ref="A4:M4"/>
    <mergeCell ref="M6:M9"/>
    <mergeCell ref="A6:A9"/>
    <mergeCell ref="B6:B9"/>
    <mergeCell ref="C6:G8"/>
    <mergeCell ref="I52:M52"/>
    <mergeCell ref="C11:M44"/>
    <mergeCell ref="B2:L2"/>
    <mergeCell ref="A5:B5"/>
    <mergeCell ref="I49:M49"/>
    <mergeCell ref="I50:M50"/>
    <mergeCell ref="I51:M5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4" r:id="rId1"/>
  <colBreaks count="1" manualBreakCount="1">
    <brk id="13" max="65535" man="1"/>
  </colBreaks>
</worksheet>
</file>

<file path=xl/worksheets/sheet54.xml><?xml version="1.0" encoding="utf-8"?>
<worksheet xmlns="http://schemas.openxmlformats.org/spreadsheetml/2006/main" xmlns:r="http://schemas.openxmlformats.org/officeDocument/2006/relationships">
  <dimension ref="A1:L53"/>
  <sheetViews>
    <sheetView view="pageBreakPreview" zoomScale="63" zoomScaleNormal="90" zoomScaleSheetLayoutView="63" zoomScalePageLayoutView="0" workbookViewId="0" topLeftCell="A43">
      <selection activeCell="A53" sqref="A53"/>
    </sheetView>
  </sheetViews>
  <sheetFormatPr defaultColWidth="9.140625" defaultRowHeight="12.75"/>
  <cols>
    <col min="1" max="1" width="36.00390625" style="0" customWidth="1"/>
    <col min="2" max="2" width="25.8515625" style="0" bestFit="1" customWidth="1"/>
    <col min="3" max="3" width="21.8515625" style="0" customWidth="1"/>
    <col min="4" max="4" width="22.57421875" style="0" customWidth="1"/>
    <col min="5" max="5" width="23.28125" style="0" customWidth="1"/>
    <col min="6" max="6" width="38.28125" style="0" customWidth="1"/>
  </cols>
  <sheetData>
    <row r="1" spans="1:12" ht="18">
      <c r="A1" s="1204" t="s">
        <v>0</v>
      </c>
      <c r="B1" s="1204"/>
      <c r="C1" s="1204"/>
      <c r="D1" s="1204"/>
      <c r="E1" s="1204"/>
      <c r="F1" s="154" t="s">
        <v>551</v>
      </c>
      <c r="G1" s="150"/>
      <c r="H1" s="150"/>
      <c r="I1" s="150"/>
      <c r="J1" s="150"/>
      <c r="K1" s="150"/>
      <c r="L1" s="150"/>
    </row>
    <row r="2" spans="1:12" ht="21">
      <c r="A2" s="1205" t="s">
        <v>656</v>
      </c>
      <c r="B2" s="1205"/>
      <c r="C2" s="1205"/>
      <c r="D2" s="1205"/>
      <c r="E2" s="1205"/>
      <c r="F2" s="1205"/>
      <c r="G2" s="151"/>
      <c r="H2" s="151"/>
      <c r="I2" s="151"/>
      <c r="J2" s="151"/>
      <c r="K2" s="151"/>
      <c r="L2" s="151"/>
    </row>
    <row r="3" spans="1:6" ht="12.75">
      <c r="A3" s="106"/>
      <c r="B3" s="106"/>
      <c r="C3" s="106"/>
      <c r="D3" s="106"/>
      <c r="E3" s="106"/>
      <c r="F3" s="106"/>
    </row>
    <row r="4" spans="1:7" ht="18.75">
      <c r="A4" s="1304" t="s">
        <v>550</v>
      </c>
      <c r="B4" s="1304"/>
      <c r="C4" s="1304"/>
      <c r="D4" s="1304"/>
      <c r="E4" s="1304"/>
      <c r="F4" s="1304"/>
      <c r="G4" s="1304"/>
    </row>
    <row r="5" spans="1:7" ht="18.75">
      <c r="A5" s="140" t="s">
        <v>268</v>
      </c>
      <c r="B5" s="155"/>
      <c r="C5" s="155"/>
      <c r="D5" s="155"/>
      <c r="E5" s="155"/>
      <c r="F5" s="155"/>
      <c r="G5" s="155"/>
    </row>
    <row r="6" spans="1:6" ht="31.5">
      <c r="A6" s="156"/>
      <c r="B6" s="157" t="s">
        <v>335</v>
      </c>
      <c r="C6" s="157" t="s">
        <v>336</v>
      </c>
      <c r="D6" s="157" t="s">
        <v>337</v>
      </c>
      <c r="E6" s="158"/>
      <c r="F6" s="158"/>
    </row>
    <row r="7" spans="1:6" ht="15">
      <c r="A7" s="159" t="s">
        <v>338</v>
      </c>
      <c r="B7" s="258" t="s">
        <v>944</v>
      </c>
      <c r="C7" s="259" t="s">
        <v>945</v>
      </c>
      <c r="D7" s="259" t="s">
        <v>945</v>
      </c>
      <c r="E7" s="158"/>
      <c r="F7" s="158"/>
    </row>
    <row r="8" spans="1:6" ht="38.25">
      <c r="A8" s="159" t="s">
        <v>339</v>
      </c>
      <c r="B8" s="258" t="s">
        <v>946</v>
      </c>
      <c r="C8" s="259" t="s">
        <v>947</v>
      </c>
      <c r="D8" s="259" t="s">
        <v>948</v>
      </c>
      <c r="E8" s="158"/>
      <c r="F8" s="158"/>
    </row>
    <row r="9" spans="1:6" ht="15">
      <c r="A9" s="159" t="s">
        <v>340</v>
      </c>
      <c r="B9" s="258"/>
      <c r="C9" s="259"/>
      <c r="D9" s="259"/>
      <c r="E9" s="158"/>
      <c r="F9" s="158"/>
    </row>
    <row r="10" spans="1:6" ht="15">
      <c r="A10" s="160" t="s">
        <v>341</v>
      </c>
      <c r="B10" s="258" t="s">
        <v>949</v>
      </c>
      <c r="C10" s="259">
        <v>0</v>
      </c>
      <c r="D10" s="259">
        <v>0</v>
      </c>
      <c r="E10" s="158"/>
      <c r="F10" s="158"/>
    </row>
    <row r="11" spans="1:6" ht="25.5">
      <c r="A11" s="160" t="s">
        <v>342</v>
      </c>
      <c r="B11" s="258" t="s">
        <v>950</v>
      </c>
      <c r="C11" s="259" t="s">
        <v>951</v>
      </c>
      <c r="D11" s="259" t="s">
        <v>952</v>
      </c>
      <c r="E11" s="158"/>
      <c r="F11" s="158"/>
    </row>
    <row r="12" spans="1:6" ht="15">
      <c r="A12" s="160" t="s">
        <v>343</v>
      </c>
      <c r="B12" s="258">
        <v>0</v>
      </c>
      <c r="C12" s="259">
        <v>0</v>
      </c>
      <c r="D12" s="259">
        <v>0</v>
      </c>
      <c r="E12" s="158"/>
      <c r="F12" s="158"/>
    </row>
    <row r="13" spans="1:6" ht="15">
      <c r="A13" s="160" t="s">
        <v>344</v>
      </c>
      <c r="B13" s="258" t="s">
        <v>916</v>
      </c>
      <c r="C13" s="259" t="s">
        <v>916</v>
      </c>
      <c r="D13" s="259" t="s">
        <v>916</v>
      </c>
      <c r="E13" s="158"/>
      <c r="F13" s="158"/>
    </row>
    <row r="14" spans="1:6" ht="15">
      <c r="A14" s="160" t="s">
        <v>345</v>
      </c>
      <c r="B14" s="258" t="s">
        <v>916</v>
      </c>
      <c r="C14" s="259" t="s">
        <v>916</v>
      </c>
      <c r="D14" s="259" t="s">
        <v>916</v>
      </c>
      <c r="E14" s="158"/>
      <c r="F14" s="158"/>
    </row>
    <row r="15" spans="1:6" ht="15">
      <c r="A15" s="160" t="s">
        <v>346</v>
      </c>
      <c r="B15" s="258" t="s">
        <v>916</v>
      </c>
      <c r="C15" s="259" t="s">
        <v>916</v>
      </c>
      <c r="D15" s="259" t="s">
        <v>916</v>
      </c>
      <c r="E15" s="158"/>
      <c r="F15" s="158"/>
    </row>
    <row r="16" spans="1:6" ht="13.5" customHeight="1">
      <c r="A16" s="160" t="s">
        <v>347</v>
      </c>
      <c r="B16" s="258" t="s">
        <v>916</v>
      </c>
      <c r="C16" s="259" t="s">
        <v>916</v>
      </c>
      <c r="D16" s="259" t="s">
        <v>916</v>
      </c>
      <c r="E16" s="158"/>
      <c r="F16" s="158"/>
    </row>
    <row r="17" spans="1:6" ht="13.5" customHeight="1">
      <c r="A17" s="160" t="s">
        <v>348</v>
      </c>
      <c r="B17" s="258" t="s">
        <v>953</v>
      </c>
      <c r="C17" s="259" t="s">
        <v>953</v>
      </c>
      <c r="D17" s="259" t="s">
        <v>953</v>
      </c>
      <c r="E17" s="158"/>
      <c r="F17" s="158"/>
    </row>
    <row r="18" spans="1:6" ht="13.5" customHeight="1">
      <c r="A18" s="161"/>
      <c r="B18" s="162"/>
      <c r="C18" s="162"/>
      <c r="D18" s="162"/>
      <c r="E18" s="158"/>
      <c r="F18" s="158"/>
    </row>
    <row r="19" spans="1:7" ht="13.5" customHeight="1">
      <c r="A19" s="1305" t="s">
        <v>349</v>
      </c>
      <c r="B19" s="1305"/>
      <c r="C19" s="1305"/>
      <c r="D19" s="1305"/>
      <c r="E19" s="1305"/>
      <c r="F19" s="1305"/>
      <c r="G19" s="1305"/>
    </row>
    <row r="20" spans="1:7" ht="15">
      <c r="A20" s="158"/>
      <c r="B20" s="158"/>
      <c r="C20" s="158"/>
      <c r="D20" s="158"/>
      <c r="E20" s="1202" t="s">
        <v>826</v>
      </c>
      <c r="F20" s="1202"/>
      <c r="G20" s="79"/>
    </row>
    <row r="21" spans="1:7" ht="45.75" customHeight="1">
      <c r="A21" s="315" t="s">
        <v>438</v>
      </c>
      <c r="B21" s="315" t="s">
        <v>3</v>
      </c>
      <c r="C21" s="316" t="s">
        <v>350</v>
      </c>
      <c r="D21" s="163" t="s">
        <v>351</v>
      </c>
      <c r="E21" s="190" t="s">
        <v>352</v>
      </c>
      <c r="F21" s="190" t="s">
        <v>353</v>
      </c>
      <c r="G21" s="10"/>
    </row>
    <row r="22" spans="1:6" ht="15">
      <c r="A22" s="159" t="s">
        <v>354</v>
      </c>
      <c r="B22" s="159"/>
      <c r="C22" s="159"/>
      <c r="D22" s="164"/>
      <c r="E22" s="165"/>
      <c r="F22" s="165"/>
    </row>
    <row r="23" spans="1:6" ht="15">
      <c r="A23" s="159" t="s">
        <v>355</v>
      </c>
      <c r="B23" s="159"/>
      <c r="C23" s="159"/>
      <c r="D23" s="164"/>
      <c r="E23" s="165"/>
      <c r="F23" s="165"/>
    </row>
    <row r="24" spans="1:6" ht="15">
      <c r="A24" s="159" t="s">
        <v>356</v>
      </c>
      <c r="B24" s="159"/>
      <c r="C24" s="7"/>
      <c r="D24" s="164"/>
      <c r="E24" s="165"/>
      <c r="F24" s="165"/>
    </row>
    <row r="25" spans="1:6" ht="25.5">
      <c r="A25" s="159" t="s">
        <v>357</v>
      </c>
      <c r="B25" s="159"/>
      <c r="C25" s="7"/>
      <c r="D25" s="164"/>
      <c r="E25" s="165"/>
      <c r="F25" s="165"/>
    </row>
    <row r="26" spans="1:6" ht="32.25" customHeight="1">
      <c r="A26" s="159" t="s">
        <v>358</v>
      </c>
      <c r="B26" s="159"/>
      <c r="C26" s="7"/>
      <c r="D26" s="164"/>
      <c r="E26" s="165"/>
      <c r="F26" s="165"/>
    </row>
    <row r="27" spans="1:6" ht="15">
      <c r="A27" s="159" t="s">
        <v>359</v>
      </c>
      <c r="B27" s="159"/>
      <c r="C27" s="7"/>
      <c r="D27" s="164"/>
      <c r="E27" s="165"/>
      <c r="F27" s="165"/>
    </row>
    <row r="28" spans="1:6" ht="15">
      <c r="A28" s="159" t="s">
        <v>360</v>
      </c>
      <c r="B28" s="159"/>
      <c r="C28" s="7"/>
      <c r="D28" s="164"/>
      <c r="E28" s="165"/>
      <c r="F28" s="165"/>
    </row>
    <row r="29" spans="1:6" ht="15">
      <c r="A29" s="159" t="s">
        <v>361</v>
      </c>
      <c r="B29" s="159"/>
      <c r="C29" s="159"/>
      <c r="D29" s="164"/>
      <c r="E29" s="165"/>
      <c r="F29" s="165"/>
    </row>
    <row r="30" spans="1:6" ht="15">
      <c r="A30" s="159" t="s">
        <v>362</v>
      </c>
      <c r="B30" s="159"/>
      <c r="C30" s="159"/>
      <c r="D30" s="164"/>
      <c r="E30" s="165"/>
      <c r="F30" s="165"/>
    </row>
    <row r="31" spans="1:6" ht="15">
      <c r="A31" s="159" t="s">
        <v>363</v>
      </c>
      <c r="B31" s="159"/>
      <c r="C31" s="159"/>
      <c r="D31" s="164"/>
      <c r="E31" s="165"/>
      <c r="F31" s="165"/>
    </row>
    <row r="32" spans="1:6" ht="15">
      <c r="A32" s="159" t="s">
        <v>364</v>
      </c>
      <c r="B32" s="159"/>
      <c r="C32" s="159"/>
      <c r="D32" s="164"/>
      <c r="E32" s="165"/>
      <c r="F32" s="165"/>
    </row>
    <row r="33" spans="1:6" ht="15">
      <c r="A33" s="159" t="s">
        <v>365</v>
      </c>
      <c r="B33" s="159"/>
      <c r="C33" s="159"/>
      <c r="D33" s="164"/>
      <c r="E33" s="165"/>
      <c r="F33" s="165"/>
    </row>
    <row r="34" spans="1:6" ht="15">
      <c r="A34" s="159" t="s">
        <v>366</v>
      </c>
      <c r="B34" s="159"/>
      <c r="C34" s="159"/>
      <c r="D34" s="164"/>
      <c r="E34" s="165"/>
      <c r="F34" s="165"/>
    </row>
    <row r="35" spans="1:6" ht="15">
      <c r="A35" s="159" t="s">
        <v>367</v>
      </c>
      <c r="B35" s="159"/>
      <c r="C35" s="159"/>
      <c r="D35" s="164"/>
      <c r="E35" s="165"/>
      <c r="F35" s="165"/>
    </row>
    <row r="36" spans="1:6" ht="15">
      <c r="A36" s="159" t="s">
        <v>368</v>
      </c>
      <c r="B36" s="339"/>
      <c r="C36" s="159"/>
      <c r="D36" s="164"/>
      <c r="E36" s="165"/>
      <c r="F36" s="165"/>
    </row>
    <row r="37" spans="1:6" ht="63">
      <c r="A37" s="164" t="s">
        <v>369</v>
      </c>
      <c r="B37" s="341" t="s">
        <v>1100</v>
      </c>
      <c r="C37" s="343">
        <v>1</v>
      </c>
      <c r="D37" s="345" t="s">
        <v>1082</v>
      </c>
      <c r="E37" s="338" t="s">
        <v>1083</v>
      </c>
      <c r="F37" s="338" t="s">
        <v>1084</v>
      </c>
    </row>
    <row r="38" spans="1:6" ht="94.5">
      <c r="A38" s="164"/>
      <c r="B38" s="381" t="s">
        <v>1101</v>
      </c>
      <c r="C38" s="346">
        <v>1</v>
      </c>
      <c r="D38" s="347" t="s">
        <v>1082</v>
      </c>
      <c r="E38" s="338" t="s">
        <v>1085</v>
      </c>
      <c r="F38" s="338" t="s">
        <v>1086</v>
      </c>
    </row>
    <row r="39" spans="1:6" ht="78.75">
      <c r="A39" s="159"/>
      <c r="B39" s="341" t="s">
        <v>1102</v>
      </c>
      <c r="C39" s="159"/>
      <c r="D39" s="342" t="s">
        <v>1087</v>
      </c>
      <c r="E39" s="342" t="s">
        <v>1088</v>
      </c>
      <c r="F39" s="338" t="s">
        <v>1089</v>
      </c>
    </row>
    <row r="40" spans="1:6" ht="15.75">
      <c r="A40" s="159"/>
      <c r="B40" s="348"/>
      <c r="C40" s="339"/>
      <c r="D40" s="349"/>
      <c r="E40" s="340"/>
      <c r="F40" s="340"/>
    </row>
    <row r="41" spans="1:6" ht="157.5">
      <c r="A41" s="159"/>
      <c r="B41" s="381" t="s">
        <v>1103</v>
      </c>
      <c r="C41" s="159">
        <v>1</v>
      </c>
      <c r="D41" s="351" t="s">
        <v>1090</v>
      </c>
      <c r="E41" s="351" t="s">
        <v>1091</v>
      </c>
      <c r="F41" s="338" t="s">
        <v>1092</v>
      </c>
    </row>
    <row r="42" spans="1:6" ht="94.5">
      <c r="A42" s="159"/>
      <c r="B42" s="341" t="s">
        <v>1104</v>
      </c>
      <c r="C42" s="159">
        <v>1</v>
      </c>
      <c r="D42" s="345" t="s">
        <v>1093</v>
      </c>
      <c r="E42" s="351" t="s">
        <v>1094</v>
      </c>
      <c r="F42" s="338" t="s">
        <v>1095</v>
      </c>
    </row>
    <row r="43" spans="1:6" ht="94.5">
      <c r="A43" s="159"/>
      <c r="B43" s="344" t="s">
        <v>1105</v>
      </c>
      <c r="C43" s="339"/>
      <c r="D43" s="349" t="s">
        <v>1096</v>
      </c>
      <c r="E43" s="340" t="s">
        <v>1097</v>
      </c>
      <c r="F43" s="340" t="s">
        <v>1086</v>
      </c>
    </row>
    <row r="44" spans="1:6" ht="387" customHeight="1">
      <c r="A44" s="159"/>
      <c r="B44" s="380" t="s">
        <v>1106</v>
      </c>
      <c r="C44" s="159">
        <v>1</v>
      </c>
      <c r="D44" s="354">
        <v>42975</v>
      </c>
      <c r="E44" s="355" t="s">
        <v>1098</v>
      </c>
      <c r="F44" s="338" t="s">
        <v>1099</v>
      </c>
    </row>
    <row r="45" spans="1:6" ht="15">
      <c r="A45" s="159" t="s">
        <v>47</v>
      </c>
      <c r="B45" s="159"/>
      <c r="C45" s="350"/>
      <c r="D45" s="352"/>
      <c r="E45" s="353"/>
      <c r="F45" s="353"/>
    </row>
    <row r="46" spans="1:6" ht="15">
      <c r="A46" s="166" t="s">
        <v>18</v>
      </c>
      <c r="B46" s="159"/>
      <c r="C46" s="159"/>
      <c r="D46" s="164"/>
      <c r="E46" s="165"/>
      <c r="F46" s="165"/>
    </row>
    <row r="50" spans="1:6" ht="15" customHeight="1">
      <c r="A50" s="143"/>
      <c r="B50" s="143"/>
      <c r="C50" s="143"/>
      <c r="E50" s="1201" t="s">
        <v>12</v>
      </c>
      <c r="F50" s="1201"/>
    </row>
    <row r="51" spans="1:6" ht="15" customHeight="1">
      <c r="A51" s="143"/>
      <c r="B51" s="143"/>
      <c r="C51" s="143"/>
      <c r="E51" s="1201" t="s">
        <v>13</v>
      </c>
      <c r="F51" s="1201"/>
    </row>
    <row r="52" spans="1:6" ht="15" customHeight="1">
      <c r="A52" s="143"/>
      <c r="B52" s="143"/>
      <c r="C52" s="143"/>
      <c r="E52" s="1201" t="s">
        <v>86</v>
      </c>
      <c r="F52" s="1201"/>
    </row>
    <row r="53" spans="1:6" ht="12.75">
      <c r="A53" s="12" t="s">
        <v>1121</v>
      </c>
      <c r="C53" s="143"/>
      <c r="E53" s="1264" t="s">
        <v>83</v>
      </c>
      <c r="F53" s="1264"/>
    </row>
  </sheetData>
  <sheetProtection/>
  <mergeCells count="9">
    <mergeCell ref="E53:F53"/>
    <mergeCell ref="E52:F52"/>
    <mergeCell ref="E51:F51"/>
    <mergeCell ref="E50:F50"/>
    <mergeCell ref="A1:E1"/>
    <mergeCell ref="A2:F2"/>
    <mergeCell ref="A4:G4"/>
    <mergeCell ref="A19:G19"/>
    <mergeCell ref="E20:F20"/>
  </mergeCells>
  <printOptions horizontalCentered="1"/>
  <pageMargins left="0.708661417322835" right="0.708661417322835" top="0.236220472440945" bottom="0" header="0.31496062992126" footer="0.31496062992126"/>
  <pageSetup horizontalDpi="600" verticalDpi="600" orientation="landscape" paperSize="9" scale="60" r:id="rId1"/>
  <rowBreaks count="1" manualBreakCount="1">
    <brk id="39" max="255" man="1"/>
  </rowBreaks>
</worksheet>
</file>

<file path=xl/worksheets/sheet55.xml><?xml version="1.0" encoding="utf-8"?>
<worksheet xmlns="http://schemas.openxmlformats.org/spreadsheetml/2006/main" xmlns:r="http://schemas.openxmlformats.org/officeDocument/2006/relationships">
  <sheetPr>
    <pageSetUpPr fitToPage="1"/>
  </sheetPr>
  <dimension ref="B2:H13"/>
  <sheetViews>
    <sheetView zoomScaleSheetLayoutView="90" zoomScalePageLayoutView="0" workbookViewId="0" topLeftCell="A1">
      <selection activeCell="B4" sqref="B4:H13"/>
    </sheetView>
  </sheetViews>
  <sheetFormatPr defaultColWidth="9.140625" defaultRowHeight="12.75"/>
  <sheetData>
    <row r="2" ht="12.75">
      <c r="B2" s="12"/>
    </row>
    <row r="4" spans="2:8" ht="12.75" customHeight="1">
      <c r="B4" s="1306" t="s">
        <v>720</v>
      </c>
      <c r="C4" s="1306"/>
      <c r="D4" s="1306"/>
      <c r="E4" s="1306"/>
      <c r="F4" s="1306"/>
      <c r="G4" s="1306"/>
      <c r="H4" s="1306"/>
    </row>
    <row r="5" spans="2:8" ht="12.75" customHeight="1">
      <c r="B5" s="1306"/>
      <c r="C5" s="1306"/>
      <c r="D5" s="1306"/>
      <c r="E5" s="1306"/>
      <c r="F5" s="1306"/>
      <c r="G5" s="1306"/>
      <c r="H5" s="1306"/>
    </row>
    <row r="6" spans="2:8" ht="12.75" customHeight="1">
      <c r="B6" s="1306"/>
      <c r="C6" s="1306"/>
      <c r="D6" s="1306"/>
      <c r="E6" s="1306"/>
      <c r="F6" s="1306"/>
      <c r="G6" s="1306"/>
      <c r="H6" s="1306"/>
    </row>
    <row r="7" spans="2:8" ht="12.75" customHeight="1">
      <c r="B7" s="1306"/>
      <c r="C7" s="1306"/>
      <c r="D7" s="1306"/>
      <c r="E7" s="1306"/>
      <c r="F7" s="1306"/>
      <c r="G7" s="1306"/>
      <c r="H7" s="1306"/>
    </row>
    <row r="8" spans="2:8" ht="12.75" customHeight="1">
      <c r="B8" s="1306"/>
      <c r="C8" s="1306"/>
      <c r="D8" s="1306"/>
      <c r="E8" s="1306"/>
      <c r="F8" s="1306"/>
      <c r="G8" s="1306"/>
      <c r="H8" s="1306"/>
    </row>
    <row r="9" spans="2:8" ht="12.75" customHeight="1">
      <c r="B9" s="1306"/>
      <c r="C9" s="1306"/>
      <c r="D9" s="1306"/>
      <c r="E9" s="1306"/>
      <c r="F9" s="1306"/>
      <c r="G9" s="1306"/>
      <c r="H9" s="1306"/>
    </row>
    <row r="10" spans="2:8" ht="12.75" customHeight="1">
      <c r="B10" s="1306"/>
      <c r="C10" s="1306"/>
      <c r="D10" s="1306"/>
      <c r="E10" s="1306"/>
      <c r="F10" s="1306"/>
      <c r="G10" s="1306"/>
      <c r="H10" s="1306"/>
    </row>
    <row r="11" spans="2:8" ht="12.75" customHeight="1">
      <c r="B11" s="1306"/>
      <c r="C11" s="1306"/>
      <c r="D11" s="1306"/>
      <c r="E11" s="1306"/>
      <c r="F11" s="1306"/>
      <c r="G11" s="1306"/>
      <c r="H11" s="1306"/>
    </row>
    <row r="12" spans="2:8" ht="12.75" customHeight="1">
      <c r="B12" s="1306"/>
      <c r="C12" s="1306"/>
      <c r="D12" s="1306"/>
      <c r="E12" s="1306"/>
      <c r="F12" s="1306"/>
      <c r="G12" s="1306"/>
      <c r="H12" s="1306"/>
    </row>
    <row r="13" spans="2:8" ht="12.75" customHeight="1">
      <c r="B13" s="1306"/>
      <c r="C13" s="1306"/>
      <c r="D13" s="1306"/>
      <c r="E13" s="1306"/>
      <c r="F13" s="1306"/>
      <c r="G13" s="1306"/>
      <c r="H13" s="1306"/>
    </row>
  </sheetData>
  <sheetProtection/>
  <mergeCells count="1">
    <mergeCell ref="B4:H13"/>
  </mergeCells>
  <printOptions horizontalCentered="1" verticalCentered="1"/>
  <pageMargins left="0.708661417322835" right="0.708661417322835" top="0.236220472440945" bottom="0" header="0.31496062992126" footer="0.31496062992126"/>
  <pageSetup fitToHeight="1" fitToWidth="1" horizontalDpi="600" verticalDpi="600" orientation="landscape" paperSize="9" r:id="rId1"/>
</worksheet>
</file>

<file path=xl/worksheets/sheet56.xml><?xml version="1.0" encoding="utf-8"?>
<worksheet xmlns="http://schemas.openxmlformats.org/spreadsheetml/2006/main" xmlns:r="http://schemas.openxmlformats.org/officeDocument/2006/relationships">
  <sheetPr>
    <pageSetUpPr fitToPage="1"/>
  </sheetPr>
  <dimension ref="A1:S34"/>
  <sheetViews>
    <sheetView view="pageBreakPreview" zoomScaleNormal="90" zoomScaleSheetLayoutView="100" zoomScalePageLayoutView="0" workbookViewId="0" topLeftCell="A13">
      <selection activeCell="A31" sqref="A31"/>
    </sheetView>
  </sheetViews>
  <sheetFormatPr defaultColWidth="9.140625" defaultRowHeight="12.75"/>
  <cols>
    <col min="1" max="1" width="4.7109375" style="30" customWidth="1"/>
    <col min="2" max="2" width="16.8515625" style="30" customWidth="1"/>
    <col min="3" max="3" width="11.7109375" style="30" customWidth="1"/>
    <col min="4" max="4" width="12.00390625" style="30" customWidth="1"/>
    <col min="5" max="5" width="12.140625" style="30" customWidth="1"/>
    <col min="6" max="6" width="17.421875" style="30" customWidth="1"/>
    <col min="7" max="7" width="12.421875" style="30" customWidth="1"/>
    <col min="8" max="8" width="16.00390625" style="30" customWidth="1"/>
    <col min="9" max="9" width="12.7109375" style="30" customWidth="1"/>
    <col min="10" max="10" width="15.00390625" style="30" customWidth="1"/>
    <col min="11" max="11" width="16.00390625" style="30" customWidth="1"/>
    <col min="12" max="12" width="11.8515625" style="30" customWidth="1"/>
    <col min="13" max="16384" width="9.140625" style="30" customWidth="1"/>
  </cols>
  <sheetData>
    <row r="1" spans="3:11" ht="15" customHeight="1">
      <c r="C1" s="942"/>
      <c r="D1" s="942"/>
      <c r="E1" s="942"/>
      <c r="F1" s="942"/>
      <c r="G1" s="942"/>
      <c r="H1" s="942"/>
      <c r="I1" s="108"/>
      <c r="J1" s="1103" t="s">
        <v>552</v>
      </c>
      <c r="K1" s="1103"/>
    </row>
    <row r="2" spans="1:11" s="37" customFormat="1" ht="19.5" customHeight="1">
      <c r="A2" s="1311" t="s">
        <v>0</v>
      </c>
      <c r="B2" s="1311"/>
      <c r="C2" s="1311"/>
      <c r="D2" s="1311"/>
      <c r="E2" s="1311"/>
      <c r="F2" s="1311"/>
      <c r="G2" s="1311"/>
      <c r="H2" s="1311"/>
      <c r="I2" s="1311"/>
      <c r="J2" s="1311"/>
      <c r="K2" s="1311"/>
    </row>
    <row r="3" spans="1:11" s="37" customFormat="1" ht="19.5" customHeight="1">
      <c r="A3" s="1310" t="s">
        <v>656</v>
      </c>
      <c r="B3" s="1310"/>
      <c r="C3" s="1310"/>
      <c r="D3" s="1310"/>
      <c r="E3" s="1310"/>
      <c r="F3" s="1310"/>
      <c r="G3" s="1310"/>
      <c r="H3" s="1310"/>
      <c r="I3" s="1310"/>
      <c r="J3" s="1310"/>
      <c r="K3" s="1310"/>
    </row>
    <row r="4" spans="1:11" s="37" customFormat="1" ht="14.25" customHeight="1">
      <c r="A4" s="46"/>
      <c r="B4" s="46"/>
      <c r="C4" s="46"/>
      <c r="D4" s="46"/>
      <c r="E4" s="46"/>
      <c r="F4" s="46"/>
      <c r="G4" s="46"/>
      <c r="H4" s="46"/>
      <c r="I4" s="46"/>
      <c r="J4" s="46"/>
      <c r="K4" s="46"/>
    </row>
    <row r="5" spans="1:11" s="37" customFormat="1" ht="18" customHeight="1">
      <c r="A5" s="1219" t="s">
        <v>721</v>
      </c>
      <c r="B5" s="1219"/>
      <c r="C5" s="1219"/>
      <c r="D5" s="1219"/>
      <c r="E5" s="1219"/>
      <c r="F5" s="1219"/>
      <c r="G5" s="1219"/>
      <c r="H5" s="1219"/>
      <c r="I5" s="1219"/>
      <c r="J5" s="1219"/>
      <c r="K5" s="1219"/>
    </row>
    <row r="6" spans="1:11" ht="15.75">
      <c r="A6" s="963" t="s">
        <v>936</v>
      </c>
      <c r="B6" s="963"/>
      <c r="C6" s="76"/>
      <c r="D6" s="76"/>
      <c r="E6" s="76"/>
      <c r="F6" s="76"/>
      <c r="G6" s="76"/>
      <c r="H6" s="76"/>
      <c r="I6" s="76"/>
      <c r="J6" s="76"/>
      <c r="K6" s="76"/>
    </row>
    <row r="7" spans="1:19" ht="29.25" customHeight="1">
      <c r="A7" s="1308" t="s">
        <v>73</v>
      </c>
      <c r="B7" s="1308" t="s">
        <v>74</v>
      </c>
      <c r="C7" s="1308" t="s">
        <v>75</v>
      </c>
      <c r="D7" s="1315" t="s">
        <v>159</v>
      </c>
      <c r="E7" s="1316"/>
      <c r="F7" s="1316"/>
      <c r="G7" s="1316"/>
      <c r="H7" s="1317"/>
      <c r="I7" s="987" t="s">
        <v>252</v>
      </c>
      <c r="J7" s="1308" t="s">
        <v>76</v>
      </c>
      <c r="K7" s="1308" t="s">
        <v>496</v>
      </c>
      <c r="L7" s="1307" t="s">
        <v>77</v>
      </c>
      <c r="R7" s="36"/>
      <c r="S7" s="36"/>
    </row>
    <row r="8" spans="1:12" ht="33.75" customHeight="1">
      <c r="A8" s="1308"/>
      <c r="B8" s="1308"/>
      <c r="C8" s="1308"/>
      <c r="D8" s="1308" t="s">
        <v>78</v>
      </c>
      <c r="E8" s="1308" t="s">
        <v>79</v>
      </c>
      <c r="F8" s="1308"/>
      <c r="G8" s="1308"/>
      <c r="H8" s="32" t="s">
        <v>80</v>
      </c>
      <c r="I8" s="1314"/>
      <c r="J8" s="1308"/>
      <c r="K8" s="1308"/>
      <c r="L8" s="1307"/>
    </row>
    <row r="9" spans="1:12" ht="30">
      <c r="A9" s="1308"/>
      <c r="B9" s="1308"/>
      <c r="C9" s="1308"/>
      <c r="D9" s="1308"/>
      <c r="E9" s="32" t="s">
        <v>81</v>
      </c>
      <c r="F9" s="32" t="s">
        <v>82</v>
      </c>
      <c r="G9" s="32" t="s">
        <v>18</v>
      </c>
      <c r="H9" s="32"/>
      <c r="I9" s="988"/>
      <c r="J9" s="1308"/>
      <c r="K9" s="1308"/>
      <c r="L9" s="1307"/>
    </row>
    <row r="10" spans="1:12" s="103" customFormat="1" ht="16.5" customHeight="1">
      <c r="A10" s="102">
        <v>1</v>
      </c>
      <c r="B10" s="102">
        <v>2</v>
      </c>
      <c r="C10" s="102">
        <v>3</v>
      </c>
      <c r="D10" s="102">
        <v>4</v>
      </c>
      <c r="E10" s="102">
        <v>5</v>
      </c>
      <c r="F10" s="102">
        <v>6</v>
      </c>
      <c r="G10" s="102">
        <v>7</v>
      </c>
      <c r="H10" s="102">
        <v>8</v>
      </c>
      <c r="I10" s="102">
        <v>9</v>
      </c>
      <c r="J10" s="102">
        <v>10</v>
      </c>
      <c r="K10" s="102">
        <v>11</v>
      </c>
      <c r="L10" s="102">
        <v>12</v>
      </c>
    </row>
    <row r="11" spans="1:12" ht="16.5" customHeight="1">
      <c r="A11" s="39">
        <v>1</v>
      </c>
      <c r="B11" s="40" t="s">
        <v>722</v>
      </c>
      <c r="C11" s="247">
        <v>30</v>
      </c>
      <c r="D11" s="247">
        <v>16</v>
      </c>
      <c r="E11" s="247">
        <v>5</v>
      </c>
      <c r="F11" s="247">
        <v>1</v>
      </c>
      <c r="G11" s="247">
        <f>E11+F11</f>
        <v>6</v>
      </c>
      <c r="H11" s="248">
        <f>D11+G11</f>
        <v>22</v>
      </c>
      <c r="I11" s="248">
        <v>8</v>
      </c>
      <c r="J11" s="248">
        <v>8</v>
      </c>
      <c r="K11" s="248">
        <v>25</v>
      </c>
      <c r="L11" s="248"/>
    </row>
    <row r="12" spans="1:12" ht="16.5" customHeight="1">
      <c r="A12" s="39">
        <v>2</v>
      </c>
      <c r="B12" s="40" t="s">
        <v>723</v>
      </c>
      <c r="C12" s="247">
        <v>31</v>
      </c>
      <c r="D12" s="247">
        <v>23</v>
      </c>
      <c r="E12" s="247">
        <v>4</v>
      </c>
      <c r="F12" s="247">
        <v>1</v>
      </c>
      <c r="G12" s="247">
        <f aca="true" t="shared" si="0" ref="G12:G22">E12+F12</f>
        <v>5</v>
      </c>
      <c r="H12" s="248">
        <f aca="true" t="shared" si="1" ref="H12:H22">D12+G12</f>
        <v>28</v>
      </c>
      <c r="I12" s="248">
        <v>3</v>
      </c>
      <c r="J12" s="248">
        <v>3</v>
      </c>
      <c r="K12" s="248">
        <f>C12-E12</f>
        <v>27</v>
      </c>
      <c r="L12" s="248"/>
    </row>
    <row r="13" spans="1:12" ht="16.5" customHeight="1">
      <c r="A13" s="39">
        <v>3</v>
      </c>
      <c r="B13" s="40" t="s">
        <v>724</v>
      </c>
      <c r="C13" s="247">
        <v>30</v>
      </c>
      <c r="D13" s="247">
        <v>0</v>
      </c>
      <c r="E13" s="247">
        <v>4</v>
      </c>
      <c r="F13" s="247">
        <v>1</v>
      </c>
      <c r="G13" s="247">
        <f t="shared" si="0"/>
        <v>5</v>
      </c>
      <c r="H13" s="248">
        <f t="shared" si="1"/>
        <v>5</v>
      </c>
      <c r="I13" s="248">
        <v>25</v>
      </c>
      <c r="J13" s="248">
        <v>25</v>
      </c>
      <c r="K13" s="248">
        <f aca="true" t="shared" si="2" ref="K13:K22">C13-E13</f>
        <v>26</v>
      </c>
      <c r="L13" s="248"/>
    </row>
    <row r="14" spans="1:12" ht="16.5" customHeight="1">
      <c r="A14" s="39">
        <v>4</v>
      </c>
      <c r="B14" s="40" t="s">
        <v>725</v>
      </c>
      <c r="C14" s="247">
        <v>31</v>
      </c>
      <c r="D14" s="247">
        <v>0</v>
      </c>
      <c r="E14" s="247">
        <v>5</v>
      </c>
      <c r="F14" s="247">
        <v>0</v>
      </c>
      <c r="G14" s="247">
        <f t="shared" si="0"/>
        <v>5</v>
      </c>
      <c r="H14" s="248">
        <f t="shared" si="1"/>
        <v>5</v>
      </c>
      <c r="I14" s="248">
        <v>26</v>
      </c>
      <c r="J14" s="248">
        <v>26</v>
      </c>
      <c r="K14" s="248">
        <f t="shared" si="2"/>
        <v>26</v>
      </c>
      <c r="L14" s="248"/>
    </row>
    <row r="15" spans="1:12" ht="16.5" customHeight="1">
      <c r="A15" s="39">
        <v>5</v>
      </c>
      <c r="B15" s="40" t="s">
        <v>726</v>
      </c>
      <c r="C15" s="247">
        <v>31</v>
      </c>
      <c r="D15" s="247">
        <v>0</v>
      </c>
      <c r="E15" s="247">
        <v>4</v>
      </c>
      <c r="F15" s="247">
        <v>1</v>
      </c>
      <c r="G15" s="247">
        <f t="shared" si="0"/>
        <v>5</v>
      </c>
      <c r="H15" s="248">
        <f t="shared" si="1"/>
        <v>5</v>
      </c>
      <c r="I15" s="248">
        <v>26</v>
      </c>
      <c r="J15" s="248">
        <v>26</v>
      </c>
      <c r="K15" s="248">
        <f t="shared" si="2"/>
        <v>27</v>
      </c>
      <c r="L15" s="248"/>
    </row>
    <row r="16" spans="1:12" s="38" customFormat="1" ht="16.5" customHeight="1">
      <c r="A16" s="39">
        <v>6</v>
      </c>
      <c r="B16" s="40" t="s">
        <v>727</v>
      </c>
      <c r="C16" s="249">
        <v>30</v>
      </c>
      <c r="D16" s="247">
        <v>0</v>
      </c>
      <c r="E16" s="249">
        <v>5</v>
      </c>
      <c r="F16" s="249">
        <v>2</v>
      </c>
      <c r="G16" s="247">
        <f t="shared" si="0"/>
        <v>7</v>
      </c>
      <c r="H16" s="248">
        <f t="shared" si="1"/>
        <v>7</v>
      </c>
      <c r="I16" s="248">
        <v>23</v>
      </c>
      <c r="J16" s="248">
        <v>23</v>
      </c>
      <c r="K16" s="248">
        <f t="shared" si="2"/>
        <v>25</v>
      </c>
      <c r="L16" s="248"/>
    </row>
    <row r="17" spans="1:12" s="38" customFormat="1" ht="16.5" customHeight="1">
      <c r="A17" s="39">
        <v>7</v>
      </c>
      <c r="B17" s="40" t="s">
        <v>728</v>
      </c>
      <c r="C17" s="249">
        <v>31</v>
      </c>
      <c r="D17" s="247">
        <v>12</v>
      </c>
      <c r="E17" s="249">
        <v>4</v>
      </c>
      <c r="F17" s="249">
        <v>5</v>
      </c>
      <c r="G17" s="247">
        <f t="shared" si="0"/>
        <v>9</v>
      </c>
      <c r="H17" s="248">
        <f t="shared" si="1"/>
        <v>21</v>
      </c>
      <c r="I17" s="248">
        <v>14</v>
      </c>
      <c r="J17" s="248">
        <v>14</v>
      </c>
      <c r="K17" s="248">
        <f t="shared" si="2"/>
        <v>27</v>
      </c>
      <c r="L17" s="248"/>
    </row>
    <row r="18" spans="1:12" s="38" customFormat="1" ht="16.5" customHeight="1">
      <c r="A18" s="39">
        <v>8</v>
      </c>
      <c r="B18" s="40" t="s">
        <v>729</v>
      </c>
      <c r="C18" s="249">
        <v>30</v>
      </c>
      <c r="D18" s="247">
        <v>0</v>
      </c>
      <c r="E18" s="249">
        <v>4</v>
      </c>
      <c r="F18" s="249">
        <v>5</v>
      </c>
      <c r="G18" s="247">
        <f t="shared" si="0"/>
        <v>9</v>
      </c>
      <c r="H18" s="248">
        <f t="shared" si="1"/>
        <v>9</v>
      </c>
      <c r="I18" s="248">
        <v>21</v>
      </c>
      <c r="J18" s="248">
        <v>21</v>
      </c>
      <c r="K18" s="248">
        <f t="shared" si="2"/>
        <v>26</v>
      </c>
      <c r="L18" s="248"/>
    </row>
    <row r="19" spans="1:12" s="38" customFormat="1" ht="16.5" customHeight="1">
      <c r="A19" s="39">
        <v>9</v>
      </c>
      <c r="B19" s="40" t="s">
        <v>730</v>
      </c>
      <c r="C19" s="249">
        <v>31</v>
      </c>
      <c r="D19" s="247">
        <v>0</v>
      </c>
      <c r="E19" s="249">
        <v>5</v>
      </c>
      <c r="F19" s="249">
        <v>1</v>
      </c>
      <c r="G19" s="247">
        <f t="shared" si="0"/>
        <v>6</v>
      </c>
      <c r="H19" s="248">
        <f t="shared" si="1"/>
        <v>6</v>
      </c>
      <c r="I19" s="248">
        <v>25</v>
      </c>
      <c r="J19" s="248">
        <v>25</v>
      </c>
      <c r="K19" s="248">
        <f t="shared" si="2"/>
        <v>26</v>
      </c>
      <c r="L19" s="248"/>
    </row>
    <row r="20" spans="1:12" s="38" customFormat="1" ht="16.5" customHeight="1">
      <c r="A20" s="39">
        <v>10</v>
      </c>
      <c r="B20" s="40" t="s">
        <v>731</v>
      </c>
      <c r="C20" s="249">
        <v>31</v>
      </c>
      <c r="D20" s="247">
        <v>0</v>
      </c>
      <c r="E20" s="249">
        <v>4</v>
      </c>
      <c r="F20" s="249">
        <v>1</v>
      </c>
      <c r="G20" s="247">
        <f t="shared" si="0"/>
        <v>5</v>
      </c>
      <c r="H20" s="248">
        <f t="shared" si="1"/>
        <v>5</v>
      </c>
      <c r="I20" s="248">
        <v>26</v>
      </c>
      <c r="J20" s="248">
        <v>26</v>
      </c>
      <c r="K20" s="248">
        <f t="shared" si="2"/>
        <v>27</v>
      </c>
      <c r="L20" s="248"/>
    </row>
    <row r="21" spans="1:12" s="38" customFormat="1" ht="16.5" customHeight="1">
      <c r="A21" s="39">
        <v>11</v>
      </c>
      <c r="B21" s="40" t="s">
        <v>732</v>
      </c>
      <c r="C21" s="249">
        <v>28</v>
      </c>
      <c r="D21" s="247">
        <v>0</v>
      </c>
      <c r="E21" s="250">
        <v>4</v>
      </c>
      <c r="F21" s="250">
        <v>1</v>
      </c>
      <c r="G21" s="247">
        <f t="shared" si="0"/>
        <v>5</v>
      </c>
      <c r="H21" s="248">
        <f t="shared" si="1"/>
        <v>5</v>
      </c>
      <c r="I21" s="248">
        <v>23</v>
      </c>
      <c r="J21" s="248">
        <v>23</v>
      </c>
      <c r="K21" s="248">
        <f t="shared" si="2"/>
        <v>24</v>
      </c>
      <c r="L21" s="248"/>
    </row>
    <row r="22" spans="1:12" s="38" customFormat="1" ht="16.5" customHeight="1">
      <c r="A22" s="39">
        <v>12</v>
      </c>
      <c r="B22" s="40" t="s">
        <v>733</v>
      </c>
      <c r="C22" s="249">
        <v>31</v>
      </c>
      <c r="D22" s="247">
        <v>0</v>
      </c>
      <c r="E22" s="250">
        <v>5</v>
      </c>
      <c r="F22" s="250">
        <v>2</v>
      </c>
      <c r="G22" s="251">
        <f t="shared" si="0"/>
        <v>7</v>
      </c>
      <c r="H22" s="248">
        <f t="shared" si="1"/>
        <v>7</v>
      </c>
      <c r="I22" s="248">
        <v>24</v>
      </c>
      <c r="J22" s="248">
        <v>24</v>
      </c>
      <c r="K22" s="248">
        <f t="shared" si="2"/>
        <v>26</v>
      </c>
      <c r="L22" s="248"/>
    </row>
    <row r="23" spans="1:12" s="38" customFormat="1" ht="16.5" customHeight="1">
      <c r="A23" s="40"/>
      <c r="B23" s="42" t="s">
        <v>18</v>
      </c>
      <c r="C23" s="250">
        <f>SUM(C11:C22)</f>
        <v>365</v>
      </c>
      <c r="D23" s="250">
        <f aca="true" t="shared" si="3" ref="D23:K23">SUM(D11:D22)</f>
        <v>51</v>
      </c>
      <c r="E23" s="250">
        <f t="shared" si="3"/>
        <v>53</v>
      </c>
      <c r="F23" s="250">
        <f t="shared" si="3"/>
        <v>21</v>
      </c>
      <c r="G23" s="250">
        <f t="shared" si="3"/>
        <v>74</v>
      </c>
      <c r="H23" s="252">
        <f t="shared" si="3"/>
        <v>125</v>
      </c>
      <c r="I23" s="252">
        <f t="shared" si="3"/>
        <v>244</v>
      </c>
      <c r="J23" s="252">
        <f t="shared" si="3"/>
        <v>244</v>
      </c>
      <c r="K23" s="252">
        <f t="shared" si="3"/>
        <v>312</v>
      </c>
      <c r="L23" s="252">
        <v>0</v>
      </c>
    </row>
    <row r="24" spans="1:12" s="38" customFormat="1" ht="15">
      <c r="A24" s="43"/>
      <c r="B24" s="44"/>
      <c r="C24" s="45"/>
      <c r="D24" s="253"/>
      <c r="E24" s="254"/>
      <c r="F24" s="254"/>
      <c r="G24" s="254"/>
      <c r="H24" s="1313" t="s">
        <v>942</v>
      </c>
      <c r="I24" s="1313"/>
      <c r="J24" s="255">
        <v>4</v>
      </c>
      <c r="K24" s="254"/>
      <c r="L24" s="254"/>
    </row>
    <row r="25" spans="1:12" s="38" customFormat="1" ht="15">
      <c r="A25" s="43"/>
      <c r="B25" s="44"/>
      <c r="C25" s="45"/>
      <c r="D25" s="253"/>
      <c r="E25" s="254"/>
      <c r="F25" s="254"/>
      <c r="G25" s="254"/>
      <c r="H25" s="1313" t="s">
        <v>943</v>
      </c>
      <c r="I25" s="1313"/>
      <c r="J25" s="255">
        <f>J23-J24</f>
        <v>240</v>
      </c>
      <c r="K25" s="254"/>
      <c r="L25" s="254"/>
    </row>
    <row r="26" spans="1:11" s="38" customFormat="1" ht="11.25" customHeight="1">
      <c r="A26" s="43"/>
      <c r="B26" s="44"/>
      <c r="C26" s="45"/>
      <c r="D26" s="43"/>
      <c r="E26" s="43"/>
      <c r="F26" s="43"/>
      <c r="G26" s="43"/>
      <c r="H26" s="43"/>
      <c r="I26" s="43"/>
      <c r="J26" s="43"/>
      <c r="K26" s="43"/>
    </row>
    <row r="27" spans="1:11" s="38" customFormat="1" ht="11.25" customHeight="1">
      <c r="A27" s="43"/>
      <c r="B27" s="44"/>
      <c r="C27" s="45"/>
      <c r="D27" s="43"/>
      <c r="E27" s="43"/>
      <c r="F27" s="43"/>
      <c r="G27" s="43"/>
      <c r="H27" s="43"/>
      <c r="I27" s="43"/>
      <c r="J27" s="43"/>
      <c r="K27" s="43"/>
    </row>
    <row r="28" spans="1:10" ht="15">
      <c r="A28" s="35" t="s">
        <v>107</v>
      </c>
      <c r="B28" s="35"/>
      <c r="C28" s="35"/>
      <c r="D28" s="35"/>
      <c r="E28" s="35"/>
      <c r="F28" s="35"/>
      <c r="G28" s="35"/>
      <c r="H28" s="35"/>
      <c r="I28" s="35"/>
      <c r="J28" s="35"/>
    </row>
    <row r="29" spans="1:10" ht="15">
      <c r="A29" s="35"/>
      <c r="B29" s="35"/>
      <c r="C29" s="35"/>
      <c r="D29" s="35"/>
      <c r="E29" s="35"/>
      <c r="F29" s="35"/>
      <c r="G29" s="35"/>
      <c r="H29" s="35"/>
      <c r="I29" s="35"/>
      <c r="J29" s="35"/>
    </row>
    <row r="30" spans="1:10" ht="15">
      <c r="A30" s="35"/>
      <c r="B30" s="35"/>
      <c r="C30" s="35"/>
      <c r="D30" s="35"/>
      <c r="E30" s="35"/>
      <c r="F30" s="35"/>
      <c r="G30" s="35"/>
      <c r="H30" s="35"/>
      <c r="I30" s="35"/>
      <c r="J30" s="35"/>
    </row>
    <row r="31" spans="1:11" ht="15">
      <c r="A31" s="12" t="s">
        <v>1121</v>
      </c>
      <c r="B31" s="35"/>
      <c r="C31" s="35"/>
      <c r="D31" s="35"/>
      <c r="E31" s="35"/>
      <c r="F31" s="35"/>
      <c r="G31" s="35"/>
      <c r="H31" s="35"/>
      <c r="I31" s="35"/>
      <c r="J31" s="1309" t="s">
        <v>12</v>
      </c>
      <c r="K31" s="1309"/>
    </row>
    <row r="32" spans="1:11" ht="15" customHeight="1">
      <c r="A32" s="1312" t="s">
        <v>13</v>
      </c>
      <c r="B32" s="1312"/>
      <c r="C32" s="1312"/>
      <c r="D32" s="1312"/>
      <c r="E32" s="1312"/>
      <c r="F32" s="1312"/>
      <c r="G32" s="1312"/>
      <c r="H32" s="1312"/>
      <c r="I32" s="1312"/>
      <c r="J32" s="1312"/>
      <c r="K32" s="1312"/>
    </row>
    <row r="33" spans="1:11" ht="15" customHeight="1">
      <c r="A33" s="1312" t="s">
        <v>19</v>
      </c>
      <c r="B33" s="1312"/>
      <c r="C33" s="1312"/>
      <c r="D33" s="1312"/>
      <c r="E33" s="1312"/>
      <c r="F33" s="1312"/>
      <c r="G33" s="1312"/>
      <c r="H33" s="1312"/>
      <c r="I33" s="1312"/>
      <c r="J33" s="1312"/>
      <c r="K33" s="1312"/>
    </row>
    <row r="34" spans="1:11" ht="15">
      <c r="A34" s="35"/>
      <c r="B34" s="35"/>
      <c r="C34" s="35"/>
      <c r="D34" s="35"/>
      <c r="E34" s="35"/>
      <c r="F34" s="35"/>
      <c r="G34" s="35"/>
      <c r="H34" s="35" t="s">
        <v>83</v>
      </c>
      <c r="I34" s="35"/>
      <c r="J34" s="35"/>
      <c r="K34" s="35"/>
    </row>
  </sheetData>
  <sheetProtection/>
  <mergeCells count="21">
    <mergeCell ref="A33:K33"/>
    <mergeCell ref="K7:K9"/>
    <mergeCell ref="D8:D9"/>
    <mergeCell ref="E8:G8"/>
    <mergeCell ref="I7:I9"/>
    <mergeCell ref="D7:H7"/>
    <mergeCell ref="H25:I25"/>
    <mergeCell ref="C1:H1"/>
    <mergeCell ref="J1:K1"/>
    <mergeCell ref="A3:K3"/>
    <mergeCell ref="A2:K2"/>
    <mergeCell ref="A6:B6"/>
    <mergeCell ref="A32:K32"/>
    <mergeCell ref="H24:I24"/>
    <mergeCell ref="J7:J9"/>
    <mergeCell ref="L7:L9"/>
    <mergeCell ref="A5:K5"/>
    <mergeCell ref="A7:A9"/>
    <mergeCell ref="B7:B9"/>
    <mergeCell ref="C7:C9"/>
    <mergeCell ref="J31:K3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4" r:id="rId1"/>
</worksheet>
</file>

<file path=xl/worksheets/sheet57.xml><?xml version="1.0" encoding="utf-8"?>
<worksheet xmlns="http://schemas.openxmlformats.org/spreadsheetml/2006/main" xmlns:r="http://schemas.openxmlformats.org/officeDocument/2006/relationships">
  <sheetPr>
    <pageSetUpPr fitToPage="1"/>
  </sheetPr>
  <dimension ref="A1:S37"/>
  <sheetViews>
    <sheetView view="pageBreakPreview" zoomScaleSheetLayoutView="100" zoomScalePageLayoutView="0" workbookViewId="0" topLeftCell="A13">
      <selection activeCell="A34" sqref="A34"/>
    </sheetView>
  </sheetViews>
  <sheetFormatPr defaultColWidth="9.140625" defaultRowHeight="12.75"/>
  <cols>
    <col min="1" max="1" width="4.7109375" style="30" customWidth="1"/>
    <col min="2" max="2" width="14.7109375" style="30" customWidth="1"/>
    <col min="3" max="3" width="11.7109375" style="30" customWidth="1"/>
    <col min="4" max="4" width="12.00390625" style="30" customWidth="1"/>
    <col min="5" max="5" width="11.8515625" style="30" customWidth="1"/>
    <col min="6" max="6" width="18.8515625" style="30" customWidth="1"/>
    <col min="7" max="7" width="10.140625" style="30" customWidth="1"/>
    <col min="8" max="8" width="14.7109375" style="30" customWidth="1"/>
    <col min="9" max="9" width="15.28125" style="30" customWidth="1"/>
    <col min="10" max="10" width="14.7109375" style="30" customWidth="1"/>
    <col min="11" max="11" width="11.8515625" style="30" customWidth="1"/>
    <col min="12" max="16384" width="9.140625" style="30" customWidth="1"/>
  </cols>
  <sheetData>
    <row r="1" spans="3:10" ht="15" customHeight="1">
      <c r="C1" s="942"/>
      <c r="D1" s="942"/>
      <c r="E1" s="942"/>
      <c r="F1" s="942"/>
      <c r="G1" s="942"/>
      <c r="H1" s="942"/>
      <c r="I1" s="108"/>
      <c r="J1" s="23" t="s">
        <v>553</v>
      </c>
    </row>
    <row r="2" spans="1:10" s="37" customFormat="1" ht="19.5" customHeight="1">
      <c r="A2" s="1311" t="s">
        <v>0</v>
      </c>
      <c r="B2" s="1311"/>
      <c r="C2" s="1311"/>
      <c r="D2" s="1311"/>
      <c r="E2" s="1311"/>
      <c r="F2" s="1311"/>
      <c r="G2" s="1311"/>
      <c r="H2" s="1311"/>
      <c r="I2" s="1311"/>
      <c r="J2" s="1311"/>
    </row>
    <row r="3" spans="1:10" s="37" customFormat="1" ht="19.5" customHeight="1">
      <c r="A3" s="1310" t="s">
        <v>656</v>
      </c>
      <c r="B3" s="1310"/>
      <c r="C3" s="1310"/>
      <c r="D3" s="1310"/>
      <c r="E3" s="1310"/>
      <c r="F3" s="1310"/>
      <c r="G3" s="1310"/>
      <c r="H3" s="1310"/>
      <c r="I3" s="1310"/>
      <c r="J3" s="1310"/>
    </row>
    <row r="4" spans="1:10" s="37" customFormat="1" ht="14.25" customHeight="1">
      <c r="A4" s="46"/>
      <c r="B4" s="46"/>
      <c r="C4" s="46"/>
      <c r="D4" s="46"/>
      <c r="E4" s="46"/>
      <c r="F4" s="46"/>
      <c r="G4" s="46"/>
      <c r="H4" s="46"/>
      <c r="I4" s="46"/>
      <c r="J4" s="46"/>
    </row>
    <row r="5" spans="1:10" s="37" customFormat="1" ht="18" customHeight="1">
      <c r="A5" s="1219" t="s">
        <v>734</v>
      </c>
      <c r="B5" s="1219"/>
      <c r="C5" s="1219"/>
      <c r="D5" s="1219"/>
      <c r="E5" s="1219"/>
      <c r="F5" s="1219"/>
      <c r="G5" s="1219"/>
      <c r="H5" s="1219"/>
      <c r="I5" s="1219"/>
      <c r="J5" s="1219"/>
    </row>
    <row r="6" spans="1:10" ht="15.75">
      <c r="A6" s="963" t="s">
        <v>936</v>
      </c>
      <c r="B6" s="963"/>
      <c r="C6" s="95"/>
      <c r="D6" s="95"/>
      <c r="E6" s="95"/>
      <c r="F6" s="95"/>
      <c r="G6" s="95"/>
      <c r="H6" s="95"/>
      <c r="I6" s="107"/>
      <c r="J6" s="107"/>
    </row>
    <row r="7" spans="1:11" ht="29.25" customHeight="1">
      <c r="A7" s="1308" t="s">
        <v>73</v>
      </c>
      <c r="B7" s="1308" t="s">
        <v>74</v>
      </c>
      <c r="C7" s="1308" t="s">
        <v>75</v>
      </c>
      <c r="D7" s="1308" t="s">
        <v>160</v>
      </c>
      <c r="E7" s="1308"/>
      <c r="F7" s="1308"/>
      <c r="G7" s="1308"/>
      <c r="H7" s="1308"/>
      <c r="I7" s="987" t="s">
        <v>252</v>
      </c>
      <c r="J7" s="1308" t="s">
        <v>76</v>
      </c>
      <c r="K7" s="1308" t="s">
        <v>233</v>
      </c>
    </row>
    <row r="8" spans="1:19" ht="33.75" customHeight="1">
      <c r="A8" s="1308"/>
      <c r="B8" s="1308"/>
      <c r="C8" s="1308"/>
      <c r="D8" s="1308" t="s">
        <v>78</v>
      </c>
      <c r="E8" s="1308" t="s">
        <v>79</v>
      </c>
      <c r="F8" s="1308"/>
      <c r="G8" s="1308"/>
      <c r="H8" s="987" t="s">
        <v>80</v>
      </c>
      <c r="I8" s="1314"/>
      <c r="J8" s="1308"/>
      <c r="K8" s="1308"/>
      <c r="R8" s="36"/>
      <c r="S8" s="36"/>
    </row>
    <row r="9" spans="1:11" ht="33.75" customHeight="1">
      <c r="A9" s="1308"/>
      <c r="B9" s="1308"/>
      <c r="C9" s="1308"/>
      <c r="D9" s="1308"/>
      <c r="E9" s="32" t="s">
        <v>81</v>
      </c>
      <c r="F9" s="32" t="s">
        <v>82</v>
      </c>
      <c r="G9" s="32" t="s">
        <v>18</v>
      </c>
      <c r="H9" s="988"/>
      <c r="I9" s="988"/>
      <c r="J9" s="1308"/>
      <c r="K9" s="1308"/>
    </row>
    <row r="10" spans="1:11" s="38" customFormat="1" ht="16.5" customHeight="1">
      <c r="A10" s="32">
        <v>1</v>
      </c>
      <c r="B10" s="32">
        <v>2</v>
      </c>
      <c r="C10" s="32">
        <v>3</v>
      </c>
      <c r="D10" s="32">
        <v>4</v>
      </c>
      <c r="E10" s="32">
        <v>5</v>
      </c>
      <c r="F10" s="32">
        <v>6</v>
      </c>
      <c r="G10" s="32">
        <v>7</v>
      </c>
      <c r="H10" s="32">
        <v>8</v>
      </c>
      <c r="I10" s="32">
        <v>9</v>
      </c>
      <c r="J10" s="32">
        <v>10</v>
      </c>
      <c r="K10" s="32">
        <v>11</v>
      </c>
    </row>
    <row r="11" spans="1:11" ht="16.5" customHeight="1">
      <c r="A11" s="39">
        <v>1</v>
      </c>
      <c r="B11" s="40" t="s">
        <v>722</v>
      </c>
      <c r="C11" s="34">
        <v>30</v>
      </c>
      <c r="D11" s="33">
        <v>16</v>
      </c>
      <c r="E11" s="33">
        <v>5</v>
      </c>
      <c r="F11" s="33">
        <v>1</v>
      </c>
      <c r="G11" s="33">
        <v>6</v>
      </c>
      <c r="H11" s="33">
        <v>22</v>
      </c>
      <c r="I11" s="33">
        <v>8</v>
      </c>
      <c r="J11" s="33">
        <v>8</v>
      </c>
      <c r="K11" s="33"/>
    </row>
    <row r="12" spans="1:11" ht="16.5" customHeight="1">
      <c r="A12" s="39">
        <v>2</v>
      </c>
      <c r="B12" s="40" t="s">
        <v>723</v>
      </c>
      <c r="C12" s="34">
        <v>31</v>
      </c>
      <c r="D12" s="33">
        <v>23</v>
      </c>
      <c r="E12" s="33">
        <v>4</v>
      </c>
      <c r="F12" s="33">
        <v>1</v>
      </c>
      <c r="G12" s="33">
        <v>5</v>
      </c>
      <c r="H12" s="33">
        <v>28</v>
      </c>
      <c r="I12" s="33">
        <v>3</v>
      </c>
      <c r="J12" s="33">
        <v>3</v>
      </c>
      <c r="K12" s="33"/>
    </row>
    <row r="13" spans="1:11" ht="16.5" customHeight="1">
      <c r="A13" s="39">
        <v>3</v>
      </c>
      <c r="B13" s="40" t="s">
        <v>724</v>
      </c>
      <c r="C13" s="34">
        <v>30</v>
      </c>
      <c r="D13" s="33">
        <v>0</v>
      </c>
      <c r="E13" s="33">
        <v>4</v>
      </c>
      <c r="F13" s="33">
        <v>1</v>
      </c>
      <c r="G13" s="33">
        <v>5</v>
      </c>
      <c r="H13" s="33">
        <v>5</v>
      </c>
      <c r="I13" s="33">
        <v>25</v>
      </c>
      <c r="J13" s="33">
        <v>25</v>
      </c>
      <c r="K13" s="40"/>
    </row>
    <row r="14" spans="1:11" ht="16.5" customHeight="1">
      <c r="A14" s="39">
        <v>4</v>
      </c>
      <c r="B14" s="40" t="s">
        <v>725</v>
      </c>
      <c r="C14" s="34">
        <v>31</v>
      </c>
      <c r="D14" s="33">
        <v>0</v>
      </c>
      <c r="E14" s="33">
        <v>5</v>
      </c>
      <c r="F14" s="33">
        <v>0</v>
      </c>
      <c r="G14" s="33">
        <v>5</v>
      </c>
      <c r="H14" s="33">
        <v>5</v>
      </c>
      <c r="I14" s="33">
        <v>26</v>
      </c>
      <c r="J14" s="33">
        <v>26</v>
      </c>
      <c r="K14" s="40"/>
    </row>
    <row r="15" spans="1:11" ht="16.5" customHeight="1">
      <c r="A15" s="39">
        <v>5</v>
      </c>
      <c r="B15" s="40" t="s">
        <v>726</v>
      </c>
      <c r="C15" s="34">
        <v>31</v>
      </c>
      <c r="D15" s="33">
        <v>0</v>
      </c>
      <c r="E15" s="33">
        <v>4</v>
      </c>
      <c r="F15" s="33">
        <v>1</v>
      </c>
      <c r="G15" s="33">
        <v>5</v>
      </c>
      <c r="H15" s="33">
        <v>5</v>
      </c>
      <c r="I15" s="33">
        <v>26</v>
      </c>
      <c r="J15" s="33">
        <v>26</v>
      </c>
      <c r="K15" s="40"/>
    </row>
    <row r="16" spans="1:11" s="38" customFormat="1" ht="16.5" customHeight="1">
      <c r="A16" s="39">
        <v>6</v>
      </c>
      <c r="B16" s="40" t="s">
        <v>727</v>
      </c>
      <c r="C16" s="39">
        <v>30</v>
      </c>
      <c r="D16" s="40">
        <v>0</v>
      </c>
      <c r="E16" s="40">
        <v>5</v>
      </c>
      <c r="F16" s="40">
        <v>2</v>
      </c>
      <c r="G16" s="40">
        <v>7</v>
      </c>
      <c r="H16" s="40">
        <v>7</v>
      </c>
      <c r="I16" s="40">
        <v>23</v>
      </c>
      <c r="J16" s="40">
        <v>23</v>
      </c>
      <c r="K16" s="40"/>
    </row>
    <row r="17" spans="1:11" s="38" customFormat="1" ht="16.5" customHeight="1">
      <c r="A17" s="39">
        <v>7</v>
      </c>
      <c r="B17" s="40" t="s">
        <v>728</v>
      </c>
      <c r="C17" s="39">
        <v>31</v>
      </c>
      <c r="D17" s="40">
        <v>12</v>
      </c>
      <c r="E17" s="40">
        <v>4</v>
      </c>
      <c r="F17" s="40">
        <v>5</v>
      </c>
      <c r="G17" s="40">
        <v>9</v>
      </c>
      <c r="H17" s="40">
        <v>21</v>
      </c>
      <c r="I17" s="40">
        <v>14</v>
      </c>
      <c r="J17" s="40">
        <v>14</v>
      </c>
      <c r="K17" s="40"/>
    </row>
    <row r="18" spans="1:11" s="38" customFormat="1" ht="16.5" customHeight="1">
      <c r="A18" s="39">
        <v>8</v>
      </c>
      <c r="B18" s="40" t="s">
        <v>729</v>
      </c>
      <c r="C18" s="39">
        <v>30</v>
      </c>
      <c r="D18" s="40">
        <v>0</v>
      </c>
      <c r="E18" s="40">
        <v>4</v>
      </c>
      <c r="F18" s="40">
        <v>5</v>
      </c>
      <c r="G18" s="40">
        <v>9</v>
      </c>
      <c r="H18" s="40">
        <v>9</v>
      </c>
      <c r="I18" s="40">
        <v>21</v>
      </c>
      <c r="J18" s="40">
        <v>21</v>
      </c>
      <c r="K18" s="40"/>
    </row>
    <row r="19" spans="1:11" s="38" customFormat="1" ht="16.5" customHeight="1">
      <c r="A19" s="39">
        <v>9</v>
      </c>
      <c r="B19" s="40" t="s">
        <v>730</v>
      </c>
      <c r="C19" s="39">
        <v>31</v>
      </c>
      <c r="D19" s="40">
        <v>0</v>
      </c>
      <c r="E19" s="40">
        <v>5</v>
      </c>
      <c r="F19" s="40">
        <v>1</v>
      </c>
      <c r="G19" s="40">
        <v>6</v>
      </c>
      <c r="H19" s="40">
        <v>6</v>
      </c>
      <c r="I19" s="40">
        <v>25</v>
      </c>
      <c r="J19" s="40">
        <v>25</v>
      </c>
      <c r="K19" s="40"/>
    </row>
    <row r="20" spans="1:11" s="38" customFormat="1" ht="16.5" customHeight="1">
      <c r="A20" s="39">
        <v>10</v>
      </c>
      <c r="B20" s="40" t="s">
        <v>731</v>
      </c>
      <c r="C20" s="39">
        <v>31</v>
      </c>
      <c r="D20" s="40">
        <v>0</v>
      </c>
      <c r="E20" s="40">
        <v>4</v>
      </c>
      <c r="F20" s="40">
        <v>1</v>
      </c>
      <c r="G20" s="40">
        <v>5</v>
      </c>
      <c r="H20" s="40">
        <v>5</v>
      </c>
      <c r="I20" s="40">
        <v>26</v>
      </c>
      <c r="J20" s="40">
        <v>26</v>
      </c>
      <c r="K20" s="40"/>
    </row>
    <row r="21" spans="1:11" s="38" customFormat="1" ht="16.5" customHeight="1">
      <c r="A21" s="39">
        <v>11</v>
      </c>
      <c r="B21" s="40" t="s">
        <v>732</v>
      </c>
      <c r="C21" s="39">
        <v>28</v>
      </c>
      <c r="D21" s="40">
        <v>0</v>
      </c>
      <c r="E21" s="40">
        <v>4</v>
      </c>
      <c r="F21" s="40">
        <v>1</v>
      </c>
      <c r="G21" s="40">
        <v>5</v>
      </c>
      <c r="H21" s="40">
        <v>5</v>
      </c>
      <c r="I21" s="40">
        <v>23</v>
      </c>
      <c r="J21" s="40">
        <v>23</v>
      </c>
      <c r="K21" s="40"/>
    </row>
    <row r="22" spans="1:11" s="38" customFormat="1" ht="16.5" customHeight="1">
      <c r="A22" s="39">
        <v>12</v>
      </c>
      <c r="B22" s="40" t="s">
        <v>733</v>
      </c>
      <c r="C22" s="39">
        <v>31</v>
      </c>
      <c r="D22" s="40">
        <v>0</v>
      </c>
      <c r="E22" s="40">
        <v>5</v>
      </c>
      <c r="F22" s="40">
        <v>2</v>
      </c>
      <c r="G22" s="40">
        <v>7</v>
      </c>
      <c r="H22" s="40">
        <v>7</v>
      </c>
      <c r="I22" s="40">
        <v>24</v>
      </c>
      <c r="J22" s="40">
        <v>24</v>
      </c>
      <c r="K22" s="40"/>
    </row>
    <row r="23" spans="1:11" s="38" customFormat="1" ht="16.5" customHeight="1">
      <c r="A23" s="40"/>
      <c r="B23" s="42" t="s">
        <v>18</v>
      </c>
      <c r="C23" s="39">
        <v>365</v>
      </c>
      <c r="D23" s="41">
        <v>51</v>
      </c>
      <c r="E23" s="41">
        <v>53</v>
      </c>
      <c r="F23" s="41">
        <v>21</v>
      </c>
      <c r="G23" s="41">
        <v>74</v>
      </c>
      <c r="H23" s="41">
        <v>125</v>
      </c>
      <c r="I23" s="41">
        <v>244</v>
      </c>
      <c r="J23" s="41">
        <v>244</v>
      </c>
      <c r="K23" s="40"/>
    </row>
    <row r="24" spans="1:11" s="38" customFormat="1" ht="21" customHeight="1">
      <c r="A24" s="43"/>
      <c r="B24" s="44"/>
      <c r="C24" s="45"/>
      <c r="D24" s="43"/>
      <c r="E24" s="43"/>
      <c r="F24" s="43"/>
      <c r="G24" s="43"/>
      <c r="H24" s="1318" t="s">
        <v>942</v>
      </c>
      <c r="I24" s="1318"/>
      <c r="J24" s="256">
        <v>4</v>
      </c>
      <c r="K24" s="257"/>
    </row>
    <row r="25" spans="1:11" s="38" customFormat="1" ht="21" customHeight="1">
      <c r="A25" s="43"/>
      <c r="B25" s="44"/>
      <c r="C25" s="45"/>
      <c r="D25" s="43"/>
      <c r="E25" s="43"/>
      <c r="F25" s="43"/>
      <c r="G25" s="43"/>
      <c r="H25" s="1318" t="s">
        <v>943</v>
      </c>
      <c r="I25" s="1318"/>
      <c r="J25" s="256">
        <f>J23-J24</f>
        <v>240</v>
      </c>
      <c r="K25" s="43"/>
    </row>
    <row r="26" spans="1:11" s="38" customFormat="1" ht="11.25" customHeight="1">
      <c r="A26" s="43"/>
      <c r="B26" s="44"/>
      <c r="C26" s="45"/>
      <c r="D26" s="43"/>
      <c r="E26" s="43"/>
      <c r="F26" s="43"/>
      <c r="G26" s="43"/>
      <c r="H26" s="43"/>
      <c r="I26" s="43"/>
      <c r="J26" s="43"/>
      <c r="K26" s="43"/>
    </row>
    <row r="27" spans="1:11" s="38" customFormat="1" ht="11.25" customHeight="1">
      <c r="A27" s="43"/>
      <c r="B27" s="44"/>
      <c r="C27" s="45"/>
      <c r="D27" s="43"/>
      <c r="E27" s="43"/>
      <c r="F27" s="43"/>
      <c r="G27" s="43"/>
      <c r="H27" s="43"/>
      <c r="I27" s="43"/>
      <c r="J27" s="43"/>
      <c r="K27" s="43"/>
    </row>
    <row r="28" spans="1:11" s="38" customFormat="1" ht="11.25" customHeight="1">
      <c r="A28" s="43"/>
      <c r="B28" s="44"/>
      <c r="C28" s="45"/>
      <c r="D28" s="43"/>
      <c r="E28" s="43"/>
      <c r="F28" s="43"/>
      <c r="G28" s="43"/>
      <c r="H28" s="43"/>
      <c r="I28" s="43"/>
      <c r="J28" s="43"/>
      <c r="K28" s="43"/>
    </row>
    <row r="29" spans="1:11" s="38" customFormat="1" ht="11.25" customHeight="1">
      <c r="A29" s="43"/>
      <c r="B29" s="44"/>
      <c r="C29" s="45"/>
      <c r="D29" s="43"/>
      <c r="E29" s="43"/>
      <c r="F29" s="43"/>
      <c r="G29" s="43"/>
      <c r="H29" s="43"/>
      <c r="I29" s="43"/>
      <c r="J29" s="43"/>
      <c r="K29" s="43"/>
    </row>
    <row r="30" spans="1:10" ht="15">
      <c r="A30" s="35" t="s">
        <v>107</v>
      </c>
      <c r="B30" s="35"/>
      <c r="C30" s="35"/>
      <c r="D30" s="35"/>
      <c r="E30" s="35"/>
      <c r="F30" s="35"/>
      <c r="G30" s="35"/>
      <c r="H30" s="35"/>
      <c r="I30" s="35"/>
      <c r="J30" s="35"/>
    </row>
    <row r="31" spans="1:10" ht="15">
      <c r="A31" s="35"/>
      <c r="B31" s="35"/>
      <c r="C31" s="35"/>
      <c r="D31" s="35"/>
      <c r="E31" s="35"/>
      <c r="F31" s="35"/>
      <c r="G31" s="35"/>
      <c r="H31" s="35"/>
      <c r="I31" s="35"/>
      <c r="J31" s="35"/>
    </row>
    <row r="32" spans="1:10" ht="15">
      <c r="A32" s="35"/>
      <c r="B32" s="35"/>
      <c r="C32" s="35"/>
      <c r="D32" s="35"/>
      <c r="E32" s="35"/>
      <c r="F32" s="35"/>
      <c r="G32" s="35"/>
      <c r="H32" s="35"/>
      <c r="I32" s="35"/>
      <c r="J32" s="35"/>
    </row>
    <row r="33" ht="14.25">
      <c r="D33" s="30" t="s">
        <v>10</v>
      </c>
    </row>
    <row r="34" spans="1:10" ht="15">
      <c r="A34" s="12" t="s">
        <v>1121</v>
      </c>
      <c r="B34" s="35"/>
      <c r="C34" s="35"/>
      <c r="D34" s="35"/>
      <c r="E34" s="35"/>
      <c r="F34" s="35"/>
      <c r="G34" s="35"/>
      <c r="H34" s="1309" t="s">
        <v>12</v>
      </c>
      <c r="I34" s="1309"/>
      <c r="J34" s="1309"/>
    </row>
    <row r="35" spans="1:10" ht="15" customHeight="1">
      <c r="A35" s="1312" t="s">
        <v>13</v>
      </c>
      <c r="B35" s="1312"/>
      <c r="C35" s="1312"/>
      <c r="D35" s="1312"/>
      <c r="E35" s="1312"/>
      <c r="F35" s="1312"/>
      <c r="G35" s="1312"/>
      <c r="H35" s="1312"/>
      <c r="I35" s="1312"/>
      <c r="J35" s="1312"/>
    </row>
    <row r="36" spans="1:10" ht="15" customHeight="1">
      <c r="A36" s="1312" t="s">
        <v>19</v>
      </c>
      <c r="B36" s="1312"/>
      <c r="C36" s="1312"/>
      <c r="D36" s="1312"/>
      <c r="E36" s="1312"/>
      <c r="F36" s="1312"/>
      <c r="G36" s="1312"/>
      <c r="H36" s="1312"/>
      <c r="I36" s="1312"/>
      <c r="J36" s="1312"/>
    </row>
    <row r="37" spans="1:10" ht="15">
      <c r="A37" s="35"/>
      <c r="B37" s="35"/>
      <c r="C37" s="35"/>
      <c r="D37" s="35"/>
      <c r="E37" s="35"/>
      <c r="F37" s="35"/>
      <c r="G37" s="35"/>
      <c r="H37" s="942" t="s">
        <v>83</v>
      </c>
      <c r="I37" s="942"/>
      <c r="J37" s="942"/>
    </row>
  </sheetData>
  <sheetProtection/>
  <mergeCells count="21">
    <mergeCell ref="C1:H1"/>
    <mergeCell ref="A2:J2"/>
    <mergeCell ref="A3:J3"/>
    <mergeCell ref="A5:J5"/>
    <mergeCell ref="A6:B6"/>
    <mergeCell ref="H24:I24"/>
    <mergeCell ref="D8:D9"/>
    <mergeCell ref="E8:G8"/>
    <mergeCell ref="I7:I9"/>
    <mergeCell ref="K7:K9"/>
    <mergeCell ref="H8:H9"/>
    <mergeCell ref="H25:I25"/>
    <mergeCell ref="H34:J34"/>
    <mergeCell ref="A35:J35"/>
    <mergeCell ref="A36:J36"/>
    <mergeCell ref="H37:J37"/>
    <mergeCell ref="A7:A9"/>
    <mergeCell ref="B7:B9"/>
    <mergeCell ref="C7:C9"/>
    <mergeCell ref="D7:H7"/>
    <mergeCell ref="J7:J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0" r:id="rId1"/>
</worksheet>
</file>

<file path=xl/worksheets/sheet58.xml><?xml version="1.0" encoding="utf-8"?>
<worksheet xmlns="http://schemas.openxmlformats.org/spreadsheetml/2006/main" xmlns:r="http://schemas.openxmlformats.org/officeDocument/2006/relationships">
  <sheetPr>
    <pageSetUpPr fitToPage="1"/>
  </sheetPr>
  <dimension ref="A1:S57"/>
  <sheetViews>
    <sheetView view="pageBreakPreview" zoomScaleNormal="70" zoomScaleSheetLayoutView="100" zoomScalePageLayoutView="0" workbookViewId="0" topLeftCell="A1">
      <pane xSplit="2" ySplit="10" topLeftCell="C41" activePane="bottomRight" state="frozen"/>
      <selection pane="topLeft" activeCell="A1" sqref="A1"/>
      <selection pane="topRight" activeCell="C1" sqref="C1"/>
      <selection pane="bottomLeft" activeCell="A11" sqref="A11"/>
      <selection pane="bottomRight" activeCell="G45" sqref="G45"/>
    </sheetView>
  </sheetViews>
  <sheetFormatPr defaultColWidth="9.140625" defaultRowHeight="12.75"/>
  <cols>
    <col min="1" max="1" width="5.57421875" style="178" customWidth="1"/>
    <col min="2" max="2" width="22.7109375" style="178" customWidth="1"/>
    <col min="3" max="3" width="10.28125" style="178" customWidth="1"/>
    <col min="4" max="4" width="8.421875" style="178" customWidth="1"/>
    <col min="5" max="6" width="9.8515625" style="178" customWidth="1"/>
    <col min="7" max="7" width="10.8515625" style="178" customWidth="1"/>
    <col min="8" max="8" width="12.8515625" style="178" customWidth="1"/>
    <col min="9" max="9" width="11.57421875" style="168" bestFit="1" customWidth="1"/>
    <col min="10" max="10" width="9.57421875" style="168" customWidth="1"/>
    <col min="11" max="11" width="11.57421875" style="168" bestFit="1" customWidth="1"/>
    <col min="12" max="12" width="8.140625" style="168" customWidth="1"/>
    <col min="13" max="13" width="9.57421875" style="168" customWidth="1"/>
    <col min="14" max="14" width="10.00390625" style="168" customWidth="1"/>
    <col min="15" max="15" width="8.421875" style="168" customWidth="1"/>
    <col min="16" max="16" width="8.140625" style="168" customWidth="1"/>
    <col min="17" max="17" width="8.8515625" style="168" customWidth="1"/>
    <col min="18" max="18" width="8.140625" style="168" customWidth="1"/>
    <col min="19" max="16384" width="9.140625" style="168" customWidth="1"/>
  </cols>
  <sheetData>
    <row r="1" spans="7:18" ht="12.75" customHeight="1">
      <c r="G1" s="1319"/>
      <c r="H1" s="1319"/>
      <c r="I1" s="1319"/>
      <c r="J1" s="178"/>
      <c r="K1" s="178"/>
      <c r="L1" s="178"/>
      <c r="M1" s="178"/>
      <c r="N1" s="178"/>
      <c r="O1" s="178"/>
      <c r="P1" s="178"/>
      <c r="Q1" s="1330" t="s">
        <v>554</v>
      </c>
      <c r="R1" s="1330"/>
    </row>
    <row r="2" spans="1:18" ht="15.75">
      <c r="A2" s="1324" t="s">
        <v>0</v>
      </c>
      <c r="B2" s="1324"/>
      <c r="C2" s="1324"/>
      <c r="D2" s="1324"/>
      <c r="E2" s="1324"/>
      <c r="F2" s="1324"/>
      <c r="G2" s="1324"/>
      <c r="H2" s="1324"/>
      <c r="I2" s="1324"/>
      <c r="J2" s="1324"/>
      <c r="K2" s="1324"/>
      <c r="L2" s="1324"/>
      <c r="M2" s="1324"/>
      <c r="N2" s="1324"/>
      <c r="O2" s="1324"/>
      <c r="P2" s="1324"/>
      <c r="Q2" s="1324"/>
      <c r="R2" s="1324"/>
    </row>
    <row r="3" spans="1:18" ht="18">
      <c r="A3" s="1325" t="s">
        <v>656</v>
      </c>
      <c r="B3" s="1325"/>
      <c r="C3" s="1325"/>
      <c r="D3" s="1325"/>
      <c r="E3" s="1325"/>
      <c r="F3" s="1325"/>
      <c r="G3" s="1325"/>
      <c r="H3" s="1325"/>
      <c r="I3" s="1325"/>
      <c r="J3" s="1325"/>
      <c r="K3" s="1325"/>
      <c r="L3" s="1325"/>
      <c r="M3" s="1325"/>
      <c r="N3" s="1325"/>
      <c r="O3" s="1325"/>
      <c r="P3" s="1325"/>
      <c r="Q3" s="1325"/>
      <c r="R3" s="1325"/>
    </row>
    <row r="4" spans="1:18" ht="12.75" customHeight="1">
      <c r="A4" s="1323" t="s">
        <v>741</v>
      </c>
      <c r="B4" s="1323"/>
      <c r="C4" s="1323"/>
      <c r="D4" s="1323"/>
      <c r="E4" s="1323"/>
      <c r="F4" s="1323"/>
      <c r="G4" s="1323"/>
      <c r="H4" s="1323"/>
      <c r="I4" s="1323"/>
      <c r="J4" s="1323"/>
      <c r="K4" s="1323"/>
      <c r="L4" s="1323"/>
      <c r="M4" s="1323"/>
      <c r="N4" s="1323"/>
      <c r="O4" s="1323"/>
      <c r="P4" s="1323"/>
      <c r="Q4" s="1323"/>
      <c r="R4" s="1323"/>
    </row>
    <row r="5" spans="1:18" s="169" customFormat="1" ht="7.5" customHeight="1">
      <c r="A5" s="1323"/>
      <c r="B5" s="1323"/>
      <c r="C5" s="1323"/>
      <c r="D5" s="1323"/>
      <c r="E5" s="1323"/>
      <c r="F5" s="1323"/>
      <c r="G5" s="1323"/>
      <c r="H5" s="1323"/>
      <c r="I5" s="1323"/>
      <c r="J5" s="1323"/>
      <c r="K5" s="1323"/>
      <c r="L5" s="1323"/>
      <c r="M5" s="1323"/>
      <c r="N5" s="1323"/>
      <c r="O5" s="1323"/>
      <c r="P5" s="1323"/>
      <c r="Q5" s="1323"/>
      <c r="R5" s="1323"/>
    </row>
    <row r="6" spans="1:18" ht="12.75">
      <c r="A6" s="1329"/>
      <c r="B6" s="1329"/>
      <c r="C6" s="1329"/>
      <c r="D6" s="1329"/>
      <c r="E6" s="1329"/>
      <c r="F6" s="1329"/>
      <c r="G6" s="1329"/>
      <c r="H6" s="1329"/>
      <c r="I6" s="1329"/>
      <c r="J6" s="1329"/>
      <c r="K6" s="1329"/>
      <c r="L6" s="1329"/>
      <c r="M6" s="1329"/>
      <c r="N6" s="1329"/>
      <c r="O6" s="1329"/>
      <c r="P6" s="1329"/>
      <c r="Q6" s="1329"/>
      <c r="R6" s="1329"/>
    </row>
    <row r="7" spans="1:18" ht="12.75">
      <c r="A7" s="963" t="s">
        <v>936</v>
      </c>
      <c r="B7" s="963"/>
      <c r="H7" s="621"/>
      <c r="I7" s="178"/>
      <c r="J7" s="178"/>
      <c r="K7" s="178"/>
      <c r="L7" s="1334"/>
      <c r="M7" s="1334"/>
      <c r="N7" s="1334"/>
      <c r="O7" s="1334"/>
      <c r="P7" s="1334"/>
      <c r="Q7" s="1334"/>
      <c r="R7" s="1334"/>
    </row>
    <row r="8" spans="1:18" ht="24.75" customHeight="1">
      <c r="A8" s="1335" t="s">
        <v>2</v>
      </c>
      <c r="B8" s="1335" t="s">
        <v>3</v>
      </c>
      <c r="C8" s="1320" t="s">
        <v>506</v>
      </c>
      <c r="D8" s="1321"/>
      <c r="E8" s="1321"/>
      <c r="F8" s="1321"/>
      <c r="G8" s="1322"/>
      <c r="H8" s="1326" t="s">
        <v>84</v>
      </c>
      <c r="I8" s="1320" t="s">
        <v>85</v>
      </c>
      <c r="J8" s="1321"/>
      <c r="K8" s="1321"/>
      <c r="L8" s="1322"/>
      <c r="M8" s="1320" t="s">
        <v>735</v>
      </c>
      <c r="N8" s="1321"/>
      <c r="O8" s="1321"/>
      <c r="P8" s="1321"/>
      <c r="Q8" s="1321"/>
      <c r="R8" s="1321"/>
    </row>
    <row r="9" spans="1:18" ht="44.25" customHeight="1">
      <c r="A9" s="1335"/>
      <c r="B9" s="1335"/>
      <c r="C9" s="622" t="s">
        <v>5</v>
      </c>
      <c r="D9" s="622" t="s">
        <v>6</v>
      </c>
      <c r="E9" s="622" t="s">
        <v>372</v>
      </c>
      <c r="F9" s="620" t="s">
        <v>101</v>
      </c>
      <c r="G9" s="620" t="s">
        <v>234</v>
      </c>
      <c r="H9" s="1327"/>
      <c r="I9" s="622" t="s">
        <v>90</v>
      </c>
      <c r="J9" s="622" t="s">
        <v>1119</v>
      </c>
      <c r="K9" s="622" t="s">
        <v>1120</v>
      </c>
      <c r="L9" s="622" t="s">
        <v>841</v>
      </c>
      <c r="M9" s="622" t="s">
        <v>18</v>
      </c>
      <c r="N9" s="622" t="s">
        <v>736</v>
      </c>
      <c r="O9" s="622" t="s">
        <v>737</v>
      </c>
      <c r="P9" s="622" t="s">
        <v>738</v>
      </c>
      <c r="Q9" s="622" t="s">
        <v>739</v>
      </c>
      <c r="R9" s="622" t="s">
        <v>740</v>
      </c>
    </row>
    <row r="10" spans="1:18" s="170" customFormat="1" ht="12.75">
      <c r="A10" s="622">
        <v>1</v>
      </c>
      <c r="B10" s="622">
        <v>2</v>
      </c>
      <c r="C10" s="622">
        <v>3</v>
      </c>
      <c r="D10" s="622">
        <v>4</v>
      </c>
      <c r="E10" s="622">
        <v>5</v>
      </c>
      <c r="F10" s="622">
        <v>6</v>
      </c>
      <c r="G10" s="622">
        <v>7</v>
      </c>
      <c r="H10" s="622">
        <v>8</v>
      </c>
      <c r="I10" s="622">
        <v>9</v>
      </c>
      <c r="J10" s="622">
        <v>10</v>
      </c>
      <c r="K10" s="622">
        <v>11</v>
      </c>
      <c r="L10" s="622">
        <v>12</v>
      </c>
      <c r="M10" s="622">
        <v>13</v>
      </c>
      <c r="N10" s="622">
        <v>14</v>
      </c>
      <c r="O10" s="622">
        <v>15</v>
      </c>
      <c r="P10" s="622">
        <v>16</v>
      </c>
      <c r="Q10" s="622">
        <v>17</v>
      </c>
      <c r="R10" s="622">
        <v>18</v>
      </c>
    </row>
    <row r="11" spans="1:19" s="170" customFormat="1" ht="14.25">
      <c r="A11" s="787">
        <v>1</v>
      </c>
      <c r="B11" s="788" t="s">
        <v>866</v>
      </c>
      <c r="C11" s="797">
        <v>37527</v>
      </c>
      <c r="D11" s="797">
        <v>18751</v>
      </c>
      <c r="E11" s="793">
        <v>0</v>
      </c>
      <c r="F11" s="798">
        <v>0</v>
      </c>
      <c r="G11" s="798">
        <v>56278</v>
      </c>
      <c r="H11" s="794">
        <v>240</v>
      </c>
      <c r="I11" s="790">
        <f>J11+K11</f>
        <v>1350.672</v>
      </c>
      <c r="J11" s="790">
        <f>G11*199*0.0001</f>
        <v>1119.9322</v>
      </c>
      <c r="K11" s="790">
        <f>G11*41*0.0001</f>
        <v>230.7398</v>
      </c>
      <c r="L11" s="790">
        <v>0</v>
      </c>
      <c r="M11" s="790">
        <f>N11</f>
        <v>270.1344</v>
      </c>
      <c r="N11" s="790">
        <f>G11*240*0.00002</f>
        <v>270.1344</v>
      </c>
      <c r="O11" s="790">
        <v>0</v>
      </c>
      <c r="P11" s="790">
        <v>0</v>
      </c>
      <c r="Q11" s="790">
        <v>0</v>
      </c>
      <c r="R11" s="790">
        <v>0</v>
      </c>
      <c r="S11" s="337">
        <f>G11+'AT27A_Req_FG_CA_U Pry '!G11+'AT27B_Req_FG_CA_N CLP'!C11</f>
        <v>92587</v>
      </c>
    </row>
    <row r="12" spans="1:19" s="170" customFormat="1" ht="14.25">
      <c r="A12" s="787">
        <v>2</v>
      </c>
      <c r="B12" s="788" t="s">
        <v>867</v>
      </c>
      <c r="C12" s="797">
        <v>53085</v>
      </c>
      <c r="D12" s="797">
        <v>23590</v>
      </c>
      <c r="E12" s="793">
        <v>0</v>
      </c>
      <c r="F12" s="798">
        <v>78</v>
      </c>
      <c r="G12" s="798">
        <v>76753</v>
      </c>
      <c r="H12" s="794">
        <v>240</v>
      </c>
      <c r="I12" s="790">
        <f aca="true" t="shared" si="0" ref="I12:I45">J12+K12</f>
        <v>1842.0720000000001</v>
      </c>
      <c r="J12" s="790">
        <f aca="true" t="shared" si="1" ref="J12:J45">G12*199*0.0001</f>
        <v>1527.3847</v>
      </c>
      <c r="K12" s="790">
        <f aca="true" t="shared" si="2" ref="K12:K45">G12*41*0.0001</f>
        <v>314.6873</v>
      </c>
      <c r="L12" s="790">
        <v>0</v>
      </c>
      <c r="M12" s="790">
        <f aca="true" t="shared" si="3" ref="M12:M45">N12</f>
        <v>368.41440000000006</v>
      </c>
      <c r="N12" s="790">
        <f aca="true" t="shared" si="4" ref="N12:N45">G12*240*0.00002</f>
        <v>368.41440000000006</v>
      </c>
      <c r="O12" s="790">
        <v>0</v>
      </c>
      <c r="P12" s="790">
        <v>0</v>
      </c>
      <c r="Q12" s="790">
        <v>0</v>
      </c>
      <c r="R12" s="790">
        <v>0</v>
      </c>
      <c r="S12" s="337">
        <f>G12+'AT27A_Req_FG_CA_U Pry '!G12+'AT27B_Req_FG_CA_N CLP'!C12</f>
        <v>125878</v>
      </c>
    </row>
    <row r="13" spans="1:19" s="170" customFormat="1" ht="14.25">
      <c r="A13" s="787">
        <v>3</v>
      </c>
      <c r="B13" s="788" t="s">
        <v>868</v>
      </c>
      <c r="C13" s="797">
        <v>79285</v>
      </c>
      <c r="D13" s="797">
        <v>8094</v>
      </c>
      <c r="E13" s="793">
        <v>0</v>
      </c>
      <c r="F13" s="798">
        <v>0</v>
      </c>
      <c r="G13" s="798">
        <v>87379</v>
      </c>
      <c r="H13" s="794">
        <v>240</v>
      </c>
      <c r="I13" s="790">
        <f t="shared" si="0"/>
        <v>2097.096</v>
      </c>
      <c r="J13" s="790">
        <f t="shared" si="1"/>
        <v>1738.8421</v>
      </c>
      <c r="K13" s="790">
        <f t="shared" si="2"/>
        <v>358.25390000000004</v>
      </c>
      <c r="L13" s="790">
        <v>0</v>
      </c>
      <c r="M13" s="790">
        <f t="shared" si="3"/>
        <v>419.41920000000005</v>
      </c>
      <c r="N13" s="790">
        <f t="shared" si="4"/>
        <v>419.41920000000005</v>
      </c>
      <c r="O13" s="790">
        <v>0</v>
      </c>
      <c r="P13" s="790">
        <v>0</v>
      </c>
      <c r="Q13" s="790">
        <v>0</v>
      </c>
      <c r="R13" s="790">
        <v>0</v>
      </c>
      <c r="S13" s="337">
        <f>G13+'AT27A_Req_FG_CA_U Pry '!G13+'AT27B_Req_FG_CA_N CLP'!C13</f>
        <v>139984</v>
      </c>
    </row>
    <row r="14" spans="1:19" s="170" customFormat="1" ht="14.25">
      <c r="A14" s="787">
        <v>4</v>
      </c>
      <c r="B14" s="788" t="s">
        <v>869</v>
      </c>
      <c r="C14" s="797">
        <v>76009</v>
      </c>
      <c r="D14" s="797">
        <v>16416</v>
      </c>
      <c r="E14" s="793">
        <v>0</v>
      </c>
      <c r="F14" s="798">
        <v>0</v>
      </c>
      <c r="G14" s="798">
        <v>92425</v>
      </c>
      <c r="H14" s="794">
        <v>240</v>
      </c>
      <c r="I14" s="790">
        <f t="shared" si="0"/>
        <v>2218.2000000000003</v>
      </c>
      <c r="J14" s="790">
        <f t="shared" si="1"/>
        <v>1839.2575000000002</v>
      </c>
      <c r="K14" s="790">
        <f t="shared" si="2"/>
        <v>378.9425</v>
      </c>
      <c r="L14" s="790">
        <v>0</v>
      </c>
      <c r="M14" s="790">
        <f t="shared" si="3"/>
        <v>443.64000000000004</v>
      </c>
      <c r="N14" s="790">
        <f t="shared" si="4"/>
        <v>443.64000000000004</v>
      </c>
      <c r="O14" s="790">
        <v>0</v>
      </c>
      <c r="P14" s="790">
        <v>0</v>
      </c>
      <c r="Q14" s="790">
        <v>0</v>
      </c>
      <c r="R14" s="790">
        <v>0</v>
      </c>
      <c r="S14" s="337">
        <f>G14+'AT27A_Req_FG_CA_U Pry '!G14+'AT27B_Req_FG_CA_N CLP'!C14</f>
        <v>146826</v>
      </c>
    </row>
    <row r="15" spans="1:19" s="170" customFormat="1" ht="14.25">
      <c r="A15" s="787">
        <v>5</v>
      </c>
      <c r="B15" s="788" t="s">
        <v>870</v>
      </c>
      <c r="C15" s="797">
        <v>61755</v>
      </c>
      <c r="D15" s="797">
        <v>11049</v>
      </c>
      <c r="E15" s="793">
        <v>0</v>
      </c>
      <c r="F15" s="798">
        <v>0</v>
      </c>
      <c r="G15" s="798">
        <v>72804</v>
      </c>
      <c r="H15" s="794">
        <v>240</v>
      </c>
      <c r="I15" s="790">
        <f t="shared" si="0"/>
        <v>1747.296</v>
      </c>
      <c r="J15" s="790">
        <f t="shared" si="1"/>
        <v>1448.7996</v>
      </c>
      <c r="K15" s="790">
        <f t="shared" si="2"/>
        <v>298.4964</v>
      </c>
      <c r="L15" s="790">
        <v>0</v>
      </c>
      <c r="M15" s="790">
        <f t="shared" si="3"/>
        <v>349.4592</v>
      </c>
      <c r="N15" s="790">
        <f t="shared" si="4"/>
        <v>349.4592</v>
      </c>
      <c r="O15" s="790">
        <v>0</v>
      </c>
      <c r="P15" s="790">
        <v>0</v>
      </c>
      <c r="Q15" s="790">
        <v>0</v>
      </c>
      <c r="R15" s="790">
        <v>0</v>
      </c>
      <c r="S15" s="337">
        <f>G15+'AT27A_Req_FG_CA_U Pry '!G15+'AT27B_Req_FG_CA_N CLP'!C15</f>
        <v>118328</v>
      </c>
    </row>
    <row r="16" spans="1:19" s="170" customFormat="1" ht="14.25">
      <c r="A16" s="787">
        <v>6</v>
      </c>
      <c r="B16" s="788" t="s">
        <v>871</v>
      </c>
      <c r="C16" s="797">
        <v>29156</v>
      </c>
      <c r="D16" s="797">
        <v>2119</v>
      </c>
      <c r="E16" s="793">
        <v>0</v>
      </c>
      <c r="F16" s="798">
        <v>0</v>
      </c>
      <c r="G16" s="798">
        <v>31275</v>
      </c>
      <c r="H16" s="794">
        <v>240</v>
      </c>
      <c r="I16" s="790">
        <f t="shared" si="0"/>
        <v>750.6</v>
      </c>
      <c r="J16" s="790">
        <f t="shared" si="1"/>
        <v>622.3725000000001</v>
      </c>
      <c r="K16" s="790">
        <f t="shared" si="2"/>
        <v>128.2275</v>
      </c>
      <c r="L16" s="790">
        <v>0</v>
      </c>
      <c r="M16" s="790">
        <f t="shared" si="3"/>
        <v>150.12</v>
      </c>
      <c r="N16" s="790">
        <f t="shared" si="4"/>
        <v>150.12</v>
      </c>
      <c r="O16" s="790">
        <v>0</v>
      </c>
      <c r="P16" s="790">
        <v>0</v>
      </c>
      <c r="Q16" s="790">
        <v>0</v>
      </c>
      <c r="R16" s="790">
        <v>0</v>
      </c>
      <c r="S16" s="337">
        <f>G16+'AT27A_Req_FG_CA_U Pry '!G16+'AT27B_Req_FG_CA_N CLP'!C16</f>
        <v>53499</v>
      </c>
    </row>
    <row r="17" spans="1:19" s="170" customFormat="1" ht="14.25">
      <c r="A17" s="787">
        <v>7</v>
      </c>
      <c r="B17" s="788" t="s">
        <v>872</v>
      </c>
      <c r="C17" s="797">
        <v>32379</v>
      </c>
      <c r="D17" s="797">
        <v>4017</v>
      </c>
      <c r="E17" s="793">
        <v>0</v>
      </c>
      <c r="F17" s="798">
        <v>0</v>
      </c>
      <c r="G17" s="798">
        <v>36396</v>
      </c>
      <c r="H17" s="794">
        <v>240</v>
      </c>
      <c r="I17" s="790">
        <f t="shared" si="0"/>
        <v>873.504</v>
      </c>
      <c r="J17" s="790">
        <f t="shared" si="1"/>
        <v>724.2804</v>
      </c>
      <c r="K17" s="790">
        <f t="shared" si="2"/>
        <v>149.2236</v>
      </c>
      <c r="L17" s="790">
        <v>0</v>
      </c>
      <c r="M17" s="790">
        <f t="shared" si="3"/>
        <v>174.70080000000002</v>
      </c>
      <c r="N17" s="790">
        <f t="shared" si="4"/>
        <v>174.70080000000002</v>
      </c>
      <c r="O17" s="790">
        <v>0</v>
      </c>
      <c r="P17" s="790">
        <v>0</v>
      </c>
      <c r="Q17" s="790">
        <v>0</v>
      </c>
      <c r="R17" s="790">
        <v>0</v>
      </c>
      <c r="S17" s="337">
        <f>G17+'AT27A_Req_FG_CA_U Pry '!G17+'AT27B_Req_FG_CA_N CLP'!C17</f>
        <v>59161</v>
      </c>
    </row>
    <row r="18" spans="1:19" s="170" customFormat="1" ht="14.25">
      <c r="A18" s="787">
        <v>8</v>
      </c>
      <c r="B18" s="788" t="s">
        <v>873</v>
      </c>
      <c r="C18" s="797">
        <v>49802</v>
      </c>
      <c r="D18" s="797">
        <v>5051</v>
      </c>
      <c r="E18" s="793">
        <v>0</v>
      </c>
      <c r="F18" s="798">
        <v>0</v>
      </c>
      <c r="G18" s="798">
        <v>54853</v>
      </c>
      <c r="H18" s="794">
        <v>240</v>
      </c>
      <c r="I18" s="790">
        <f t="shared" si="0"/>
        <v>1316.4720000000002</v>
      </c>
      <c r="J18" s="790">
        <f t="shared" si="1"/>
        <v>1091.5747000000001</v>
      </c>
      <c r="K18" s="790">
        <f t="shared" si="2"/>
        <v>224.8973</v>
      </c>
      <c r="L18" s="790">
        <v>0</v>
      </c>
      <c r="M18" s="790">
        <f t="shared" si="3"/>
        <v>263.2944</v>
      </c>
      <c r="N18" s="790">
        <f t="shared" si="4"/>
        <v>263.2944</v>
      </c>
      <c r="O18" s="790">
        <v>0</v>
      </c>
      <c r="P18" s="790">
        <v>0</v>
      </c>
      <c r="Q18" s="790">
        <v>0</v>
      </c>
      <c r="R18" s="790">
        <v>0</v>
      </c>
      <c r="S18" s="337">
        <f>G18+'AT27A_Req_FG_CA_U Pry '!G18+'AT27B_Req_FG_CA_N CLP'!C18</f>
        <v>90039</v>
      </c>
    </row>
    <row r="19" spans="1:19" s="170" customFormat="1" ht="14.25">
      <c r="A19" s="787">
        <v>9</v>
      </c>
      <c r="B19" s="788" t="s">
        <v>874</v>
      </c>
      <c r="C19" s="797">
        <v>40764</v>
      </c>
      <c r="D19" s="797">
        <v>4585</v>
      </c>
      <c r="E19" s="793">
        <v>0</v>
      </c>
      <c r="F19" s="798">
        <v>0</v>
      </c>
      <c r="G19" s="798">
        <v>45349</v>
      </c>
      <c r="H19" s="794">
        <v>240</v>
      </c>
      <c r="I19" s="790">
        <f t="shared" si="0"/>
        <v>1088.376</v>
      </c>
      <c r="J19" s="790">
        <f t="shared" si="1"/>
        <v>902.4451</v>
      </c>
      <c r="K19" s="790">
        <f t="shared" si="2"/>
        <v>185.9309</v>
      </c>
      <c r="L19" s="790">
        <v>0</v>
      </c>
      <c r="M19" s="790">
        <f t="shared" si="3"/>
        <v>217.67520000000002</v>
      </c>
      <c r="N19" s="790">
        <f t="shared" si="4"/>
        <v>217.67520000000002</v>
      </c>
      <c r="O19" s="790">
        <v>0</v>
      </c>
      <c r="P19" s="790">
        <v>0</v>
      </c>
      <c r="Q19" s="790">
        <v>0</v>
      </c>
      <c r="R19" s="790">
        <v>0</v>
      </c>
      <c r="S19" s="337">
        <f>G19+'AT27A_Req_FG_CA_U Pry '!G19+'AT27B_Req_FG_CA_N CLP'!C19</f>
        <v>76436</v>
      </c>
    </row>
    <row r="20" spans="1:19" s="170" customFormat="1" ht="14.25">
      <c r="A20" s="787">
        <v>10</v>
      </c>
      <c r="B20" s="788" t="s">
        <v>875</v>
      </c>
      <c r="C20" s="797">
        <v>52088</v>
      </c>
      <c r="D20" s="797">
        <v>4819</v>
      </c>
      <c r="E20" s="793">
        <v>0</v>
      </c>
      <c r="F20" s="798">
        <v>0</v>
      </c>
      <c r="G20" s="798">
        <v>56907</v>
      </c>
      <c r="H20" s="794">
        <v>240</v>
      </c>
      <c r="I20" s="790">
        <f t="shared" si="0"/>
        <v>1365.768</v>
      </c>
      <c r="J20" s="790">
        <f t="shared" si="1"/>
        <v>1132.4493</v>
      </c>
      <c r="K20" s="790">
        <f t="shared" si="2"/>
        <v>233.3187</v>
      </c>
      <c r="L20" s="790">
        <v>0</v>
      </c>
      <c r="M20" s="790">
        <f t="shared" si="3"/>
        <v>273.15360000000004</v>
      </c>
      <c r="N20" s="790">
        <f t="shared" si="4"/>
        <v>273.15360000000004</v>
      </c>
      <c r="O20" s="790">
        <v>0</v>
      </c>
      <c r="P20" s="790">
        <v>0</v>
      </c>
      <c r="Q20" s="790">
        <v>0</v>
      </c>
      <c r="R20" s="790">
        <v>0</v>
      </c>
      <c r="S20" s="337">
        <f>G20+'AT27A_Req_FG_CA_U Pry '!G20+'AT27B_Req_FG_CA_N CLP'!C20</f>
        <v>100049</v>
      </c>
    </row>
    <row r="21" spans="1:19" s="170" customFormat="1" ht="14.25">
      <c r="A21" s="787">
        <v>11</v>
      </c>
      <c r="B21" s="788" t="s">
        <v>876</v>
      </c>
      <c r="C21" s="797">
        <v>40164</v>
      </c>
      <c r="D21" s="797">
        <v>1007</v>
      </c>
      <c r="E21" s="793">
        <v>0</v>
      </c>
      <c r="F21" s="798">
        <v>0</v>
      </c>
      <c r="G21" s="798">
        <v>41171</v>
      </c>
      <c r="H21" s="794">
        <v>240</v>
      </c>
      <c r="I21" s="790">
        <f t="shared" si="0"/>
        <v>988.104</v>
      </c>
      <c r="J21" s="790">
        <f t="shared" si="1"/>
        <v>819.3029</v>
      </c>
      <c r="K21" s="790">
        <f t="shared" si="2"/>
        <v>168.80110000000002</v>
      </c>
      <c r="L21" s="790">
        <v>0</v>
      </c>
      <c r="M21" s="790">
        <f t="shared" si="3"/>
        <v>197.6208</v>
      </c>
      <c r="N21" s="790">
        <f t="shared" si="4"/>
        <v>197.6208</v>
      </c>
      <c r="O21" s="790">
        <v>0</v>
      </c>
      <c r="P21" s="790">
        <v>0</v>
      </c>
      <c r="Q21" s="790">
        <v>0</v>
      </c>
      <c r="R21" s="790">
        <v>0</v>
      </c>
      <c r="S21" s="337">
        <f>G21+'AT27A_Req_FG_CA_U Pry '!G21+'AT27B_Req_FG_CA_N CLP'!C21</f>
        <v>67021</v>
      </c>
    </row>
    <row r="22" spans="1:19" s="170" customFormat="1" ht="14.25">
      <c r="A22" s="787">
        <v>12</v>
      </c>
      <c r="B22" s="788" t="s">
        <v>877</v>
      </c>
      <c r="C22" s="797">
        <v>89182</v>
      </c>
      <c r="D22" s="797">
        <v>19302</v>
      </c>
      <c r="E22" s="793">
        <v>0</v>
      </c>
      <c r="F22" s="798">
        <v>0</v>
      </c>
      <c r="G22" s="798">
        <v>108484</v>
      </c>
      <c r="H22" s="794">
        <v>240</v>
      </c>
      <c r="I22" s="790">
        <f t="shared" si="0"/>
        <v>2603.616</v>
      </c>
      <c r="J22" s="790">
        <f t="shared" si="1"/>
        <v>2158.8316</v>
      </c>
      <c r="K22" s="790">
        <f t="shared" si="2"/>
        <v>444.7844</v>
      </c>
      <c r="L22" s="790">
        <v>0</v>
      </c>
      <c r="M22" s="790">
        <f t="shared" si="3"/>
        <v>520.7232</v>
      </c>
      <c r="N22" s="790">
        <f t="shared" si="4"/>
        <v>520.7232</v>
      </c>
      <c r="O22" s="790">
        <v>0</v>
      </c>
      <c r="P22" s="790">
        <v>0</v>
      </c>
      <c r="Q22" s="790">
        <v>0</v>
      </c>
      <c r="R22" s="790">
        <v>0</v>
      </c>
      <c r="S22" s="337">
        <f>G22+'AT27A_Req_FG_CA_U Pry '!G22+'AT27B_Req_FG_CA_N CLP'!C22</f>
        <v>181722</v>
      </c>
    </row>
    <row r="23" spans="1:19" s="170" customFormat="1" ht="14.25">
      <c r="A23" s="787">
        <v>13</v>
      </c>
      <c r="B23" s="788" t="s">
        <v>878</v>
      </c>
      <c r="C23" s="797">
        <v>46060</v>
      </c>
      <c r="D23" s="797">
        <v>9661</v>
      </c>
      <c r="E23" s="793">
        <v>0</v>
      </c>
      <c r="F23" s="798">
        <v>0</v>
      </c>
      <c r="G23" s="798">
        <v>55721</v>
      </c>
      <c r="H23" s="794">
        <v>240</v>
      </c>
      <c r="I23" s="790">
        <f t="shared" si="0"/>
        <v>1337.304</v>
      </c>
      <c r="J23" s="790">
        <f t="shared" si="1"/>
        <v>1108.8479</v>
      </c>
      <c r="K23" s="790">
        <f t="shared" si="2"/>
        <v>228.45610000000002</v>
      </c>
      <c r="L23" s="790">
        <v>0</v>
      </c>
      <c r="M23" s="790">
        <f t="shared" si="3"/>
        <v>267.4608</v>
      </c>
      <c r="N23" s="790">
        <f t="shared" si="4"/>
        <v>267.4608</v>
      </c>
      <c r="O23" s="790">
        <v>0</v>
      </c>
      <c r="P23" s="790">
        <v>0</v>
      </c>
      <c r="Q23" s="790">
        <v>0</v>
      </c>
      <c r="R23" s="790">
        <v>0</v>
      </c>
      <c r="S23" s="337">
        <f>G23+'AT27A_Req_FG_CA_U Pry '!G23+'AT27B_Req_FG_CA_N CLP'!C23</f>
        <v>93091</v>
      </c>
    </row>
    <row r="24" spans="1:19" s="170" customFormat="1" ht="14.25">
      <c r="A24" s="787">
        <v>14</v>
      </c>
      <c r="B24" s="788" t="s">
        <v>879</v>
      </c>
      <c r="C24" s="797">
        <v>33805</v>
      </c>
      <c r="D24" s="797">
        <v>5868</v>
      </c>
      <c r="E24" s="793">
        <v>0</v>
      </c>
      <c r="F24" s="798">
        <v>0</v>
      </c>
      <c r="G24" s="798">
        <v>39673</v>
      </c>
      <c r="H24" s="794">
        <v>240</v>
      </c>
      <c r="I24" s="790">
        <f t="shared" si="0"/>
        <v>952.152</v>
      </c>
      <c r="J24" s="790">
        <f t="shared" si="1"/>
        <v>789.4927</v>
      </c>
      <c r="K24" s="790">
        <f t="shared" si="2"/>
        <v>162.6593</v>
      </c>
      <c r="L24" s="790">
        <v>0</v>
      </c>
      <c r="M24" s="790">
        <f t="shared" si="3"/>
        <v>190.43040000000002</v>
      </c>
      <c r="N24" s="790">
        <f t="shared" si="4"/>
        <v>190.43040000000002</v>
      </c>
      <c r="O24" s="790">
        <v>0</v>
      </c>
      <c r="P24" s="790">
        <v>0</v>
      </c>
      <c r="Q24" s="790">
        <v>0</v>
      </c>
      <c r="R24" s="790">
        <v>0</v>
      </c>
      <c r="S24" s="337">
        <f>G24+'AT27A_Req_FG_CA_U Pry '!G24+'AT27B_Req_FG_CA_N CLP'!C24</f>
        <v>64906</v>
      </c>
    </row>
    <row r="25" spans="1:19" s="170" customFormat="1" ht="14.25">
      <c r="A25" s="787">
        <v>15</v>
      </c>
      <c r="B25" s="788" t="s">
        <v>880</v>
      </c>
      <c r="C25" s="797">
        <v>14509</v>
      </c>
      <c r="D25" s="797">
        <v>2132</v>
      </c>
      <c r="E25" s="793">
        <v>0</v>
      </c>
      <c r="F25" s="798">
        <v>0</v>
      </c>
      <c r="G25" s="798">
        <v>16641</v>
      </c>
      <c r="H25" s="794">
        <v>240</v>
      </c>
      <c r="I25" s="790">
        <f t="shared" si="0"/>
        <v>399.384</v>
      </c>
      <c r="J25" s="790">
        <f t="shared" si="1"/>
        <v>331.15590000000003</v>
      </c>
      <c r="K25" s="790">
        <f t="shared" si="2"/>
        <v>68.2281</v>
      </c>
      <c r="L25" s="790">
        <v>0</v>
      </c>
      <c r="M25" s="790">
        <f t="shared" si="3"/>
        <v>79.8768</v>
      </c>
      <c r="N25" s="790">
        <f t="shared" si="4"/>
        <v>79.8768</v>
      </c>
      <c r="O25" s="790">
        <v>0</v>
      </c>
      <c r="P25" s="790">
        <v>0</v>
      </c>
      <c r="Q25" s="790">
        <v>0</v>
      </c>
      <c r="R25" s="790">
        <v>0</v>
      </c>
      <c r="S25" s="337">
        <f>G25+'AT27A_Req_FG_CA_U Pry '!G25+'AT27B_Req_FG_CA_N CLP'!C25</f>
        <v>28677</v>
      </c>
    </row>
    <row r="26" spans="1:19" s="170" customFormat="1" ht="14.25">
      <c r="A26" s="787">
        <v>16</v>
      </c>
      <c r="B26" s="788" t="s">
        <v>881</v>
      </c>
      <c r="C26" s="797">
        <v>51871</v>
      </c>
      <c r="D26" s="797">
        <v>6193</v>
      </c>
      <c r="E26" s="793">
        <v>0</v>
      </c>
      <c r="F26" s="798">
        <v>0</v>
      </c>
      <c r="G26" s="798">
        <v>58064</v>
      </c>
      <c r="H26" s="794">
        <v>240</v>
      </c>
      <c r="I26" s="790">
        <f t="shared" si="0"/>
        <v>1393.536</v>
      </c>
      <c r="J26" s="790">
        <f t="shared" si="1"/>
        <v>1155.4736</v>
      </c>
      <c r="K26" s="790">
        <f t="shared" si="2"/>
        <v>238.06240000000003</v>
      </c>
      <c r="L26" s="790">
        <v>0</v>
      </c>
      <c r="M26" s="790">
        <f t="shared" si="3"/>
        <v>278.7072</v>
      </c>
      <c r="N26" s="790">
        <f t="shared" si="4"/>
        <v>278.7072</v>
      </c>
      <c r="O26" s="790">
        <v>0</v>
      </c>
      <c r="P26" s="790">
        <v>0</v>
      </c>
      <c r="Q26" s="790">
        <v>0</v>
      </c>
      <c r="R26" s="790">
        <v>0</v>
      </c>
      <c r="S26" s="337">
        <f>G26+'AT27A_Req_FG_CA_U Pry '!G26+'AT27B_Req_FG_CA_N CLP'!C26</f>
        <v>95961</v>
      </c>
    </row>
    <row r="27" spans="1:19" s="170" customFormat="1" ht="14.25">
      <c r="A27" s="787">
        <v>17</v>
      </c>
      <c r="B27" s="788" t="s">
        <v>882</v>
      </c>
      <c r="C27" s="797">
        <v>37349</v>
      </c>
      <c r="D27" s="797">
        <v>4172</v>
      </c>
      <c r="E27" s="793">
        <v>0</v>
      </c>
      <c r="F27" s="798">
        <v>0</v>
      </c>
      <c r="G27" s="798">
        <v>41521</v>
      </c>
      <c r="H27" s="794">
        <v>240</v>
      </c>
      <c r="I27" s="790">
        <f t="shared" si="0"/>
        <v>996.5040000000001</v>
      </c>
      <c r="J27" s="790">
        <f t="shared" si="1"/>
        <v>826.2679</v>
      </c>
      <c r="K27" s="790">
        <f t="shared" si="2"/>
        <v>170.23610000000002</v>
      </c>
      <c r="L27" s="790">
        <v>0</v>
      </c>
      <c r="M27" s="790">
        <f t="shared" si="3"/>
        <v>199.3008</v>
      </c>
      <c r="N27" s="790">
        <f t="shared" si="4"/>
        <v>199.3008</v>
      </c>
      <c r="O27" s="790">
        <v>0</v>
      </c>
      <c r="P27" s="790">
        <v>0</v>
      </c>
      <c r="Q27" s="790">
        <v>0</v>
      </c>
      <c r="R27" s="790">
        <v>0</v>
      </c>
      <c r="S27" s="337">
        <f>G27+'AT27A_Req_FG_CA_U Pry '!G27+'AT27B_Req_FG_CA_N CLP'!C27</f>
        <v>65399</v>
      </c>
    </row>
    <row r="28" spans="1:19" s="170" customFormat="1" ht="14.25">
      <c r="A28" s="787">
        <v>18</v>
      </c>
      <c r="B28" s="788" t="s">
        <v>883</v>
      </c>
      <c r="C28" s="797">
        <v>45359</v>
      </c>
      <c r="D28" s="797">
        <v>20555</v>
      </c>
      <c r="E28" s="793">
        <v>0</v>
      </c>
      <c r="F28" s="798">
        <v>0</v>
      </c>
      <c r="G28" s="798">
        <v>65914</v>
      </c>
      <c r="H28" s="794">
        <v>240</v>
      </c>
      <c r="I28" s="790">
        <f t="shared" si="0"/>
        <v>1581.936</v>
      </c>
      <c r="J28" s="790">
        <f t="shared" si="1"/>
        <v>1311.6886</v>
      </c>
      <c r="K28" s="790">
        <f t="shared" si="2"/>
        <v>270.2474</v>
      </c>
      <c r="L28" s="790">
        <v>0</v>
      </c>
      <c r="M28" s="790">
        <f t="shared" si="3"/>
        <v>316.3872</v>
      </c>
      <c r="N28" s="790">
        <f t="shared" si="4"/>
        <v>316.3872</v>
      </c>
      <c r="O28" s="790">
        <v>0</v>
      </c>
      <c r="P28" s="790">
        <v>0</v>
      </c>
      <c r="Q28" s="790">
        <v>0</v>
      </c>
      <c r="R28" s="790">
        <v>0</v>
      </c>
      <c r="S28" s="337">
        <f>G28+'AT27A_Req_FG_CA_U Pry '!G28+'AT27B_Req_FG_CA_N CLP'!C28</f>
        <v>113192</v>
      </c>
    </row>
    <row r="29" spans="1:19" s="170" customFormat="1" ht="14.25">
      <c r="A29" s="787">
        <v>19</v>
      </c>
      <c r="B29" s="788" t="s">
        <v>884</v>
      </c>
      <c r="C29" s="797">
        <v>26171</v>
      </c>
      <c r="D29" s="797">
        <v>11868</v>
      </c>
      <c r="E29" s="793">
        <v>0</v>
      </c>
      <c r="F29" s="798">
        <v>0</v>
      </c>
      <c r="G29" s="798">
        <v>38039</v>
      </c>
      <c r="H29" s="794">
        <v>240</v>
      </c>
      <c r="I29" s="790">
        <f t="shared" si="0"/>
        <v>912.9360000000001</v>
      </c>
      <c r="J29" s="790">
        <f t="shared" si="1"/>
        <v>756.9761000000001</v>
      </c>
      <c r="K29" s="790">
        <f t="shared" si="2"/>
        <v>155.9599</v>
      </c>
      <c r="L29" s="790">
        <v>0</v>
      </c>
      <c r="M29" s="790">
        <f t="shared" si="3"/>
        <v>182.58720000000002</v>
      </c>
      <c r="N29" s="790">
        <f t="shared" si="4"/>
        <v>182.58720000000002</v>
      </c>
      <c r="O29" s="790">
        <v>0</v>
      </c>
      <c r="P29" s="790">
        <v>0</v>
      </c>
      <c r="Q29" s="790">
        <v>0</v>
      </c>
      <c r="R29" s="790">
        <v>0</v>
      </c>
      <c r="S29" s="337">
        <f>G29+'AT27A_Req_FG_CA_U Pry '!G29+'AT27B_Req_FG_CA_N CLP'!C29</f>
        <v>63373</v>
      </c>
    </row>
    <row r="30" spans="1:19" s="170" customFormat="1" ht="14.25">
      <c r="A30" s="787">
        <v>20</v>
      </c>
      <c r="B30" s="788" t="s">
        <v>885</v>
      </c>
      <c r="C30" s="797">
        <v>69994</v>
      </c>
      <c r="D30" s="797">
        <v>11952</v>
      </c>
      <c r="E30" s="793">
        <v>0</v>
      </c>
      <c r="F30" s="798">
        <v>0</v>
      </c>
      <c r="G30" s="798">
        <v>81946</v>
      </c>
      <c r="H30" s="794">
        <v>240</v>
      </c>
      <c r="I30" s="790">
        <f t="shared" si="0"/>
        <v>1966.7040000000002</v>
      </c>
      <c r="J30" s="790">
        <f t="shared" si="1"/>
        <v>1630.7254</v>
      </c>
      <c r="K30" s="790">
        <f t="shared" si="2"/>
        <v>335.97860000000003</v>
      </c>
      <c r="L30" s="790">
        <v>0</v>
      </c>
      <c r="M30" s="790">
        <f t="shared" si="3"/>
        <v>393.34080000000006</v>
      </c>
      <c r="N30" s="790">
        <f t="shared" si="4"/>
        <v>393.34080000000006</v>
      </c>
      <c r="O30" s="790">
        <v>0</v>
      </c>
      <c r="P30" s="790">
        <v>0</v>
      </c>
      <c r="Q30" s="790">
        <v>0</v>
      </c>
      <c r="R30" s="790">
        <v>0</v>
      </c>
      <c r="S30" s="337">
        <f>G30+'AT27A_Req_FG_CA_U Pry '!G30+'AT27B_Req_FG_CA_N CLP'!C30</f>
        <v>134519</v>
      </c>
    </row>
    <row r="31" spans="1:19" s="170" customFormat="1" ht="14.25">
      <c r="A31" s="787">
        <v>21</v>
      </c>
      <c r="B31" s="788" t="s">
        <v>886</v>
      </c>
      <c r="C31" s="797">
        <v>27431</v>
      </c>
      <c r="D31" s="797">
        <v>1868</v>
      </c>
      <c r="E31" s="793">
        <v>0</v>
      </c>
      <c r="F31" s="798">
        <v>0</v>
      </c>
      <c r="G31" s="798">
        <v>29299</v>
      </c>
      <c r="H31" s="794">
        <v>240</v>
      </c>
      <c r="I31" s="790">
        <f t="shared" si="0"/>
        <v>703.176</v>
      </c>
      <c r="J31" s="790">
        <f t="shared" si="1"/>
        <v>583.0501</v>
      </c>
      <c r="K31" s="790">
        <f t="shared" si="2"/>
        <v>120.1259</v>
      </c>
      <c r="L31" s="790">
        <v>0</v>
      </c>
      <c r="M31" s="790">
        <f t="shared" si="3"/>
        <v>140.6352</v>
      </c>
      <c r="N31" s="790">
        <f t="shared" si="4"/>
        <v>140.6352</v>
      </c>
      <c r="O31" s="790">
        <v>0</v>
      </c>
      <c r="P31" s="790">
        <v>0</v>
      </c>
      <c r="Q31" s="790">
        <v>0</v>
      </c>
      <c r="R31" s="790">
        <v>0</v>
      </c>
      <c r="S31" s="337">
        <f>G31+'AT27A_Req_FG_CA_U Pry '!G31+'AT27B_Req_FG_CA_N CLP'!C31</f>
        <v>47922</v>
      </c>
    </row>
    <row r="32" spans="1:19" s="170" customFormat="1" ht="14.25">
      <c r="A32" s="787">
        <v>22</v>
      </c>
      <c r="B32" s="788" t="s">
        <v>887</v>
      </c>
      <c r="C32" s="797">
        <v>37453</v>
      </c>
      <c r="D32" s="797">
        <v>4273</v>
      </c>
      <c r="E32" s="793">
        <v>0</v>
      </c>
      <c r="F32" s="798">
        <v>0</v>
      </c>
      <c r="G32" s="798">
        <v>41726</v>
      </c>
      <c r="H32" s="794">
        <v>240</v>
      </c>
      <c r="I32" s="790">
        <f t="shared" si="0"/>
        <v>1001.424</v>
      </c>
      <c r="J32" s="790">
        <f t="shared" si="1"/>
        <v>830.3474</v>
      </c>
      <c r="K32" s="790">
        <f t="shared" si="2"/>
        <v>171.0766</v>
      </c>
      <c r="L32" s="790">
        <v>0</v>
      </c>
      <c r="M32" s="790">
        <f t="shared" si="3"/>
        <v>200.28480000000002</v>
      </c>
      <c r="N32" s="790">
        <f t="shared" si="4"/>
        <v>200.28480000000002</v>
      </c>
      <c r="O32" s="790">
        <v>0</v>
      </c>
      <c r="P32" s="790">
        <v>0</v>
      </c>
      <c r="Q32" s="790">
        <v>0</v>
      </c>
      <c r="R32" s="790">
        <v>0</v>
      </c>
      <c r="S32" s="337">
        <f>G32+'AT27A_Req_FG_CA_U Pry '!G32+'AT27B_Req_FG_CA_N CLP'!C32</f>
        <v>64126</v>
      </c>
    </row>
    <row r="33" spans="1:19" s="170" customFormat="1" ht="14.25">
      <c r="A33" s="787">
        <v>23</v>
      </c>
      <c r="B33" s="788" t="s">
        <v>888</v>
      </c>
      <c r="C33" s="797">
        <v>89934</v>
      </c>
      <c r="D33" s="797">
        <v>10403</v>
      </c>
      <c r="E33" s="793">
        <v>0</v>
      </c>
      <c r="F33" s="798">
        <v>0</v>
      </c>
      <c r="G33" s="798">
        <v>100337</v>
      </c>
      <c r="H33" s="794">
        <v>240</v>
      </c>
      <c r="I33" s="790">
        <f t="shared" si="0"/>
        <v>2408.088</v>
      </c>
      <c r="J33" s="790">
        <f t="shared" si="1"/>
        <v>1996.7063</v>
      </c>
      <c r="K33" s="790">
        <f t="shared" si="2"/>
        <v>411.3817</v>
      </c>
      <c r="L33" s="790">
        <v>0</v>
      </c>
      <c r="M33" s="790">
        <f t="shared" si="3"/>
        <v>481.61760000000004</v>
      </c>
      <c r="N33" s="790">
        <f t="shared" si="4"/>
        <v>481.61760000000004</v>
      </c>
      <c r="O33" s="790">
        <v>0</v>
      </c>
      <c r="P33" s="790">
        <v>0</v>
      </c>
      <c r="Q33" s="790">
        <v>0</v>
      </c>
      <c r="R33" s="790">
        <v>0</v>
      </c>
      <c r="S33" s="337">
        <f>G33+'AT27A_Req_FG_CA_U Pry '!G33+'AT27B_Req_FG_CA_N CLP'!C33</f>
        <v>158390</v>
      </c>
    </row>
    <row r="34" spans="1:19" s="170" customFormat="1" ht="14.25">
      <c r="A34" s="787">
        <v>24</v>
      </c>
      <c r="B34" s="788" t="s">
        <v>889</v>
      </c>
      <c r="C34" s="797">
        <v>60750</v>
      </c>
      <c r="D34" s="797">
        <v>8600</v>
      </c>
      <c r="E34" s="793">
        <v>0</v>
      </c>
      <c r="F34" s="798">
        <v>0</v>
      </c>
      <c r="G34" s="798">
        <v>69350</v>
      </c>
      <c r="H34" s="794">
        <v>240</v>
      </c>
      <c r="I34" s="790">
        <f t="shared" si="0"/>
        <v>1664.4</v>
      </c>
      <c r="J34" s="790">
        <f t="shared" si="1"/>
        <v>1380.065</v>
      </c>
      <c r="K34" s="790">
        <f t="shared" si="2"/>
        <v>284.33500000000004</v>
      </c>
      <c r="L34" s="790">
        <v>0</v>
      </c>
      <c r="M34" s="790">
        <f t="shared" si="3"/>
        <v>332.88000000000005</v>
      </c>
      <c r="N34" s="790">
        <f t="shared" si="4"/>
        <v>332.88000000000005</v>
      </c>
      <c r="O34" s="790">
        <v>0</v>
      </c>
      <c r="P34" s="790">
        <v>0</v>
      </c>
      <c r="Q34" s="790">
        <v>0</v>
      </c>
      <c r="R34" s="790">
        <v>0</v>
      </c>
      <c r="S34" s="337">
        <f>G34+'AT27A_Req_FG_CA_U Pry '!G34+'AT27B_Req_FG_CA_N CLP'!C34</f>
        <v>106069</v>
      </c>
    </row>
    <row r="35" spans="1:19" s="170" customFormat="1" ht="14.25">
      <c r="A35" s="787">
        <v>25</v>
      </c>
      <c r="B35" s="788" t="s">
        <v>890</v>
      </c>
      <c r="C35" s="797">
        <v>113223</v>
      </c>
      <c r="D35" s="797">
        <v>12628</v>
      </c>
      <c r="E35" s="793">
        <v>0</v>
      </c>
      <c r="F35" s="798">
        <v>0</v>
      </c>
      <c r="G35" s="798">
        <v>125851</v>
      </c>
      <c r="H35" s="794">
        <v>240</v>
      </c>
      <c r="I35" s="790">
        <f t="shared" si="0"/>
        <v>3020.424</v>
      </c>
      <c r="J35" s="790">
        <f t="shared" si="1"/>
        <v>2504.4349</v>
      </c>
      <c r="K35" s="790">
        <f t="shared" si="2"/>
        <v>515.9891</v>
      </c>
      <c r="L35" s="790">
        <v>0</v>
      </c>
      <c r="M35" s="790">
        <f t="shared" si="3"/>
        <v>604.0848000000001</v>
      </c>
      <c r="N35" s="790">
        <f t="shared" si="4"/>
        <v>604.0848000000001</v>
      </c>
      <c r="O35" s="790">
        <v>0</v>
      </c>
      <c r="P35" s="790">
        <v>0</v>
      </c>
      <c r="Q35" s="790">
        <v>0</v>
      </c>
      <c r="R35" s="790">
        <v>0</v>
      </c>
      <c r="S35" s="337">
        <f>G35+'AT27A_Req_FG_CA_U Pry '!G35+'AT27B_Req_FG_CA_N CLP'!C35</f>
        <v>202324</v>
      </c>
    </row>
    <row r="36" spans="1:19" s="170" customFormat="1" ht="14.25">
      <c r="A36" s="787">
        <v>26</v>
      </c>
      <c r="B36" s="788" t="s">
        <v>891</v>
      </c>
      <c r="C36" s="797">
        <v>138234</v>
      </c>
      <c r="D36" s="797">
        <v>28572</v>
      </c>
      <c r="E36" s="793">
        <v>0</v>
      </c>
      <c r="F36" s="798">
        <v>0</v>
      </c>
      <c r="G36" s="798">
        <v>166806</v>
      </c>
      <c r="H36" s="794">
        <v>240</v>
      </c>
      <c r="I36" s="790">
        <f t="shared" si="0"/>
        <v>4003.344</v>
      </c>
      <c r="J36" s="790">
        <f t="shared" si="1"/>
        <v>3319.4394</v>
      </c>
      <c r="K36" s="790">
        <f t="shared" si="2"/>
        <v>683.9046000000001</v>
      </c>
      <c r="L36" s="790">
        <v>0</v>
      </c>
      <c r="M36" s="790">
        <f t="shared" si="3"/>
        <v>800.6688</v>
      </c>
      <c r="N36" s="790">
        <f t="shared" si="4"/>
        <v>800.6688</v>
      </c>
      <c r="O36" s="790">
        <v>0</v>
      </c>
      <c r="P36" s="790">
        <v>0</v>
      </c>
      <c r="Q36" s="790">
        <v>0</v>
      </c>
      <c r="R36" s="790">
        <v>0</v>
      </c>
      <c r="S36" s="337">
        <f>G36+'AT27A_Req_FG_CA_U Pry '!G36+'AT27B_Req_FG_CA_N CLP'!C36</f>
        <v>265984</v>
      </c>
    </row>
    <row r="37" spans="1:19" s="170" customFormat="1" ht="14.25">
      <c r="A37" s="787">
        <v>27</v>
      </c>
      <c r="B37" s="788" t="s">
        <v>892</v>
      </c>
      <c r="C37" s="797">
        <v>118094</v>
      </c>
      <c r="D37" s="797">
        <v>20935</v>
      </c>
      <c r="E37" s="793">
        <v>0</v>
      </c>
      <c r="F37" s="798">
        <v>0</v>
      </c>
      <c r="G37" s="798">
        <v>139029</v>
      </c>
      <c r="H37" s="794">
        <v>240</v>
      </c>
      <c r="I37" s="790">
        <f t="shared" si="0"/>
        <v>3336.6960000000004</v>
      </c>
      <c r="J37" s="790">
        <f t="shared" si="1"/>
        <v>2766.6771000000003</v>
      </c>
      <c r="K37" s="790">
        <f t="shared" si="2"/>
        <v>570.0189</v>
      </c>
      <c r="L37" s="790">
        <v>0</v>
      </c>
      <c r="M37" s="790">
        <f t="shared" si="3"/>
        <v>667.3392</v>
      </c>
      <c r="N37" s="790">
        <f t="shared" si="4"/>
        <v>667.3392</v>
      </c>
      <c r="O37" s="790">
        <v>0</v>
      </c>
      <c r="P37" s="790">
        <v>0</v>
      </c>
      <c r="Q37" s="790">
        <v>0</v>
      </c>
      <c r="R37" s="790">
        <v>0</v>
      </c>
      <c r="S37" s="337">
        <f>G37+'AT27A_Req_FG_CA_U Pry '!G37+'AT27B_Req_FG_CA_N CLP'!C37</f>
        <v>218000</v>
      </c>
    </row>
    <row r="38" spans="1:19" s="170" customFormat="1" ht="14.25">
      <c r="A38" s="787">
        <v>28</v>
      </c>
      <c r="B38" s="788" t="s">
        <v>893</v>
      </c>
      <c r="C38" s="797">
        <v>142196</v>
      </c>
      <c r="D38" s="797">
        <v>16736</v>
      </c>
      <c r="E38" s="793">
        <v>0</v>
      </c>
      <c r="F38" s="798">
        <v>0</v>
      </c>
      <c r="G38" s="798">
        <v>158932</v>
      </c>
      <c r="H38" s="794">
        <v>240</v>
      </c>
      <c r="I38" s="790">
        <f t="shared" si="0"/>
        <v>3814.3680000000004</v>
      </c>
      <c r="J38" s="790">
        <f t="shared" si="1"/>
        <v>3162.7468000000003</v>
      </c>
      <c r="K38" s="790">
        <f t="shared" si="2"/>
        <v>651.6212</v>
      </c>
      <c r="L38" s="790">
        <v>0</v>
      </c>
      <c r="M38" s="790">
        <f t="shared" si="3"/>
        <v>762.8736</v>
      </c>
      <c r="N38" s="790">
        <f t="shared" si="4"/>
        <v>762.8736</v>
      </c>
      <c r="O38" s="790">
        <v>0</v>
      </c>
      <c r="P38" s="790">
        <v>0</v>
      </c>
      <c r="Q38" s="790">
        <v>0</v>
      </c>
      <c r="R38" s="790">
        <v>0</v>
      </c>
      <c r="S38" s="337">
        <f>G38+'AT27A_Req_FG_CA_U Pry '!G38+'AT27B_Req_FG_CA_N CLP'!C38</f>
        <v>244289</v>
      </c>
    </row>
    <row r="39" spans="1:19" s="170" customFormat="1" ht="14.25">
      <c r="A39" s="787">
        <v>29</v>
      </c>
      <c r="B39" s="788" t="s">
        <v>894</v>
      </c>
      <c r="C39" s="797">
        <v>69349</v>
      </c>
      <c r="D39" s="797">
        <v>23526</v>
      </c>
      <c r="E39" s="793">
        <v>0</v>
      </c>
      <c r="F39" s="798">
        <v>1406</v>
      </c>
      <c r="G39" s="798">
        <v>94281</v>
      </c>
      <c r="H39" s="794">
        <v>240</v>
      </c>
      <c r="I39" s="790">
        <f t="shared" si="0"/>
        <v>2262.744</v>
      </c>
      <c r="J39" s="790">
        <f t="shared" si="1"/>
        <v>1876.1919</v>
      </c>
      <c r="K39" s="790">
        <f t="shared" si="2"/>
        <v>386.5521</v>
      </c>
      <c r="L39" s="790">
        <v>0</v>
      </c>
      <c r="M39" s="790">
        <f t="shared" si="3"/>
        <v>452.5488</v>
      </c>
      <c r="N39" s="790">
        <f t="shared" si="4"/>
        <v>452.5488</v>
      </c>
      <c r="O39" s="790">
        <v>0</v>
      </c>
      <c r="P39" s="790">
        <v>0</v>
      </c>
      <c r="Q39" s="790">
        <v>0</v>
      </c>
      <c r="R39" s="790">
        <v>0</v>
      </c>
      <c r="S39" s="337">
        <f>G39+'AT27A_Req_FG_CA_U Pry '!G39+'AT27B_Req_FG_CA_N CLP'!C39</f>
        <v>148797</v>
      </c>
    </row>
    <row r="40" spans="1:19" s="170" customFormat="1" ht="14.25">
      <c r="A40" s="787">
        <v>30</v>
      </c>
      <c r="B40" s="788" t="s">
        <v>895</v>
      </c>
      <c r="C40" s="797">
        <v>122772</v>
      </c>
      <c r="D40" s="797">
        <v>10110</v>
      </c>
      <c r="E40" s="793">
        <v>0</v>
      </c>
      <c r="F40" s="798">
        <v>0</v>
      </c>
      <c r="G40" s="798">
        <v>132882</v>
      </c>
      <c r="H40" s="794">
        <v>240</v>
      </c>
      <c r="I40" s="790">
        <f t="shared" si="0"/>
        <v>3189.1679999999997</v>
      </c>
      <c r="J40" s="790">
        <f t="shared" si="1"/>
        <v>2644.3518</v>
      </c>
      <c r="K40" s="790">
        <f t="shared" si="2"/>
        <v>544.8162</v>
      </c>
      <c r="L40" s="790">
        <v>0</v>
      </c>
      <c r="M40" s="790">
        <f t="shared" si="3"/>
        <v>637.8336</v>
      </c>
      <c r="N40" s="790">
        <f t="shared" si="4"/>
        <v>637.8336</v>
      </c>
      <c r="O40" s="790">
        <v>0</v>
      </c>
      <c r="P40" s="790">
        <v>0</v>
      </c>
      <c r="Q40" s="790">
        <v>0</v>
      </c>
      <c r="R40" s="790">
        <v>0</v>
      </c>
      <c r="S40" s="337">
        <f>G40+'AT27A_Req_FG_CA_U Pry '!G40+'AT27B_Req_FG_CA_N CLP'!C40</f>
        <v>211984</v>
      </c>
    </row>
    <row r="41" spans="1:19" s="170" customFormat="1" ht="14.25">
      <c r="A41" s="787">
        <v>31</v>
      </c>
      <c r="B41" s="788" t="s">
        <v>896</v>
      </c>
      <c r="C41" s="797">
        <v>134161</v>
      </c>
      <c r="D41" s="797">
        <v>30710</v>
      </c>
      <c r="E41" s="793">
        <v>0</v>
      </c>
      <c r="F41" s="798">
        <v>0</v>
      </c>
      <c r="G41" s="798">
        <v>164871</v>
      </c>
      <c r="H41" s="794">
        <v>240</v>
      </c>
      <c r="I41" s="790">
        <f t="shared" si="0"/>
        <v>3956.9040000000005</v>
      </c>
      <c r="J41" s="790">
        <f t="shared" si="1"/>
        <v>3280.9329000000002</v>
      </c>
      <c r="K41" s="790">
        <f t="shared" si="2"/>
        <v>675.9711</v>
      </c>
      <c r="L41" s="790">
        <v>0</v>
      </c>
      <c r="M41" s="790">
        <f t="shared" si="3"/>
        <v>791.3808</v>
      </c>
      <c r="N41" s="790">
        <f t="shared" si="4"/>
        <v>791.3808</v>
      </c>
      <c r="O41" s="790">
        <v>0</v>
      </c>
      <c r="P41" s="790">
        <v>0</v>
      </c>
      <c r="Q41" s="790">
        <v>0</v>
      </c>
      <c r="R41" s="790">
        <v>0</v>
      </c>
      <c r="S41" s="337">
        <f>G41+'AT27A_Req_FG_CA_U Pry '!G41+'AT27B_Req_FG_CA_N CLP'!C41</f>
        <v>252695</v>
      </c>
    </row>
    <row r="42" spans="1:19" s="170" customFormat="1" ht="14.25">
      <c r="A42" s="787">
        <v>32</v>
      </c>
      <c r="B42" s="788" t="s">
        <v>897</v>
      </c>
      <c r="C42" s="797">
        <v>85074</v>
      </c>
      <c r="D42" s="797">
        <v>5227</v>
      </c>
      <c r="E42" s="793">
        <v>0</v>
      </c>
      <c r="F42" s="798">
        <v>0</v>
      </c>
      <c r="G42" s="798">
        <v>90301</v>
      </c>
      <c r="H42" s="794">
        <v>240</v>
      </c>
      <c r="I42" s="790">
        <f t="shared" si="0"/>
        <v>2167.224</v>
      </c>
      <c r="J42" s="790">
        <f t="shared" si="1"/>
        <v>1796.9899</v>
      </c>
      <c r="K42" s="790">
        <f t="shared" si="2"/>
        <v>370.2341</v>
      </c>
      <c r="L42" s="790">
        <v>0</v>
      </c>
      <c r="M42" s="790">
        <f t="shared" si="3"/>
        <v>433.44480000000004</v>
      </c>
      <c r="N42" s="790">
        <f t="shared" si="4"/>
        <v>433.44480000000004</v>
      </c>
      <c r="O42" s="790">
        <v>0</v>
      </c>
      <c r="P42" s="790">
        <v>0</v>
      </c>
      <c r="Q42" s="790">
        <v>0</v>
      </c>
      <c r="R42" s="790">
        <v>0</v>
      </c>
      <c r="S42" s="337">
        <f>G42+'AT27A_Req_FG_CA_U Pry '!G42+'AT27B_Req_FG_CA_N CLP'!C42</f>
        <v>148152</v>
      </c>
    </row>
    <row r="43" spans="1:19" s="170" customFormat="1" ht="14.25">
      <c r="A43" s="787">
        <v>33</v>
      </c>
      <c r="B43" s="788" t="s">
        <v>898</v>
      </c>
      <c r="C43" s="795">
        <v>133419</v>
      </c>
      <c r="D43" s="795">
        <v>9662</v>
      </c>
      <c r="E43" s="793">
        <v>0</v>
      </c>
      <c r="F43" s="798">
        <v>100</v>
      </c>
      <c r="G43" s="798">
        <v>143181</v>
      </c>
      <c r="H43" s="794">
        <v>240</v>
      </c>
      <c r="I43" s="790">
        <f t="shared" si="0"/>
        <v>3436.344</v>
      </c>
      <c r="J43" s="790">
        <f t="shared" si="1"/>
        <v>2849.3019</v>
      </c>
      <c r="K43" s="790">
        <f t="shared" si="2"/>
        <v>587.0421</v>
      </c>
      <c r="L43" s="790">
        <v>0</v>
      </c>
      <c r="M43" s="790">
        <f t="shared" si="3"/>
        <v>687.2688</v>
      </c>
      <c r="N43" s="790">
        <f t="shared" si="4"/>
        <v>687.2688</v>
      </c>
      <c r="O43" s="790">
        <v>0</v>
      </c>
      <c r="P43" s="790">
        <v>0</v>
      </c>
      <c r="Q43" s="790">
        <v>0</v>
      </c>
      <c r="R43" s="790">
        <v>0</v>
      </c>
      <c r="S43" s="337">
        <f>G43+'AT27A_Req_FG_CA_U Pry '!G43+'AT27B_Req_FG_CA_N CLP'!C43</f>
        <v>215558</v>
      </c>
    </row>
    <row r="44" spans="1:19" s="170" customFormat="1" ht="14.25">
      <c r="A44" s="787">
        <v>34</v>
      </c>
      <c r="B44" s="788" t="s">
        <v>899</v>
      </c>
      <c r="C44" s="795">
        <v>90698</v>
      </c>
      <c r="D44" s="795">
        <v>3502</v>
      </c>
      <c r="E44" s="793">
        <v>0</v>
      </c>
      <c r="F44" s="798">
        <v>82</v>
      </c>
      <c r="G44" s="798">
        <v>94282</v>
      </c>
      <c r="H44" s="794">
        <v>240</v>
      </c>
      <c r="I44" s="790">
        <f t="shared" si="0"/>
        <v>2262.768</v>
      </c>
      <c r="J44" s="790">
        <f t="shared" si="1"/>
        <v>1876.2118</v>
      </c>
      <c r="K44" s="790">
        <f t="shared" si="2"/>
        <v>386.55620000000005</v>
      </c>
      <c r="L44" s="790">
        <v>0</v>
      </c>
      <c r="M44" s="790">
        <f t="shared" si="3"/>
        <v>452.5536</v>
      </c>
      <c r="N44" s="790">
        <f t="shared" si="4"/>
        <v>452.5536</v>
      </c>
      <c r="O44" s="790">
        <v>0</v>
      </c>
      <c r="P44" s="790">
        <v>0</v>
      </c>
      <c r="Q44" s="790">
        <v>0</v>
      </c>
      <c r="R44" s="790">
        <v>0</v>
      </c>
      <c r="S44" s="337">
        <f>G44+'AT27A_Req_FG_CA_U Pry '!G44+'AT27B_Req_FG_CA_N CLP'!C44</f>
        <v>140347</v>
      </c>
    </row>
    <row r="45" spans="1:19" s="170" customFormat="1" ht="15">
      <c r="A45" s="1331" t="s">
        <v>900</v>
      </c>
      <c r="B45" s="1332"/>
      <c r="C45" s="796">
        <v>2329102</v>
      </c>
      <c r="D45" s="796">
        <v>377953</v>
      </c>
      <c r="E45" s="855">
        <v>0</v>
      </c>
      <c r="F45" s="856">
        <v>1666</v>
      </c>
      <c r="G45" s="856">
        <v>2708721</v>
      </c>
      <c r="H45" s="794">
        <v>240</v>
      </c>
      <c r="I45" s="790">
        <f t="shared" si="0"/>
        <v>65009.304000000004</v>
      </c>
      <c r="J45" s="790">
        <f t="shared" si="1"/>
        <v>53903.547900000005</v>
      </c>
      <c r="K45" s="790">
        <f t="shared" si="2"/>
        <v>11105.7561</v>
      </c>
      <c r="L45" s="790">
        <v>0</v>
      </c>
      <c r="M45" s="790">
        <f t="shared" si="3"/>
        <v>13001.8608</v>
      </c>
      <c r="N45" s="790">
        <f t="shared" si="4"/>
        <v>13001.8608</v>
      </c>
      <c r="O45" s="790">
        <v>0</v>
      </c>
      <c r="P45" s="790">
        <v>0</v>
      </c>
      <c r="Q45" s="790">
        <v>0</v>
      </c>
      <c r="R45" s="790">
        <v>0</v>
      </c>
      <c r="S45" s="337">
        <f>G45+'AT27A_Req_FG_CA_U Pry '!G45+'AT27B_Req_FG_CA_N CLP'!C45</f>
        <v>4335279</v>
      </c>
    </row>
    <row r="46" spans="1:18" ht="12.75">
      <c r="A46" s="179"/>
      <c r="B46" s="179"/>
      <c r="C46" s="179"/>
      <c r="D46" s="179"/>
      <c r="E46" s="179"/>
      <c r="F46" s="179"/>
      <c r="G46" s="849"/>
      <c r="H46" s="179"/>
      <c r="I46" s="178"/>
      <c r="J46" s="178"/>
      <c r="K46" s="178"/>
      <c r="L46" s="178"/>
      <c r="M46" s="178"/>
      <c r="N46" s="178"/>
      <c r="O46" s="178"/>
      <c r="P46" s="178"/>
      <c r="Q46" s="178"/>
      <c r="R46" s="178"/>
    </row>
    <row r="47" spans="1:18" ht="12.75">
      <c r="A47" s="180" t="s">
        <v>7</v>
      </c>
      <c r="B47" s="181"/>
      <c r="C47" s="181"/>
      <c r="D47" s="179"/>
      <c r="E47" s="179"/>
      <c r="F47" s="179"/>
      <c r="G47" s="849"/>
      <c r="H47" s="179"/>
      <c r="I47" s="178"/>
      <c r="J47" s="178"/>
      <c r="K47" s="178"/>
      <c r="L47" s="178"/>
      <c r="M47" s="178"/>
      <c r="N47" s="178"/>
      <c r="O47" s="178"/>
      <c r="P47" s="178"/>
      <c r="Q47" s="178"/>
      <c r="R47" s="178"/>
    </row>
    <row r="48" spans="1:18" ht="12.75">
      <c r="A48" s="182" t="s">
        <v>8</v>
      </c>
      <c r="B48" s="182"/>
      <c r="C48" s="182"/>
      <c r="G48" s="850"/>
      <c r="H48" s="850"/>
      <c r="I48" s="862"/>
      <c r="J48" s="862"/>
      <c r="K48" s="178"/>
      <c r="L48" s="178"/>
      <c r="M48" s="178"/>
      <c r="N48" s="178"/>
      <c r="O48" s="178"/>
      <c r="P48" s="178"/>
      <c r="Q48" s="178"/>
      <c r="R48" s="178"/>
    </row>
    <row r="49" spans="1:18" ht="12.75">
      <c r="A49" s="182" t="s">
        <v>9</v>
      </c>
      <c r="B49" s="182"/>
      <c r="C49" s="182"/>
      <c r="I49" s="178"/>
      <c r="J49" s="862"/>
      <c r="K49" s="178"/>
      <c r="L49" s="178"/>
      <c r="M49" s="178"/>
      <c r="N49" s="178"/>
      <c r="O49" s="178"/>
      <c r="P49" s="178"/>
      <c r="Q49" s="178"/>
      <c r="R49" s="178"/>
    </row>
    <row r="50" spans="1:18" ht="12.75">
      <c r="A50" s="182"/>
      <c r="B50" s="182"/>
      <c r="C50" s="182"/>
      <c r="F50" s="850"/>
      <c r="G50" s="850"/>
      <c r="H50" s="850"/>
      <c r="I50" s="178"/>
      <c r="J50" s="178"/>
      <c r="K50" s="178"/>
      <c r="L50" s="178"/>
      <c r="M50" s="178"/>
      <c r="N50" s="178"/>
      <c r="O50" s="178"/>
      <c r="P50" s="178"/>
      <c r="Q50" s="178"/>
      <c r="R50" s="178"/>
    </row>
    <row r="51" spans="1:18" ht="12.75">
      <c r="A51" s="182"/>
      <c r="B51" s="182"/>
      <c r="C51" s="182"/>
      <c r="H51" s="850"/>
      <c r="I51" s="178"/>
      <c r="J51" s="178"/>
      <c r="K51" s="178"/>
      <c r="L51" s="178"/>
      <c r="M51" s="178"/>
      <c r="N51" s="178"/>
      <c r="O51" s="178"/>
      <c r="P51" s="178"/>
      <c r="Q51" s="178"/>
      <c r="R51" s="178"/>
    </row>
    <row r="52" spans="1:18" ht="12.75">
      <c r="A52" s="12" t="s">
        <v>1121</v>
      </c>
      <c r="H52" s="182"/>
      <c r="I52" s="178"/>
      <c r="J52" s="182"/>
      <c r="K52" s="182"/>
      <c r="L52" s="182"/>
      <c r="M52" s="182"/>
      <c r="N52" s="182"/>
      <c r="O52" s="182"/>
      <c r="P52" s="182"/>
      <c r="Q52" s="182"/>
      <c r="R52" s="182"/>
    </row>
    <row r="53" spans="9:18" ht="12.75">
      <c r="I53" s="182"/>
      <c r="K53" s="786"/>
      <c r="L53" s="786"/>
      <c r="M53" s="786"/>
      <c r="N53" s="1319" t="s">
        <v>13</v>
      </c>
      <c r="O53" s="1319"/>
      <c r="P53" s="1319"/>
      <c r="Q53" s="1319"/>
      <c r="R53" s="1319"/>
    </row>
    <row r="54" spans="9:18" ht="12.75">
      <c r="I54" s="1328" t="s">
        <v>86</v>
      </c>
      <c r="J54" s="1328"/>
      <c r="K54" s="1328"/>
      <c r="L54" s="1328"/>
      <c r="M54" s="1328"/>
      <c r="N54" s="1328"/>
      <c r="O54" s="1328"/>
      <c r="P54" s="1328"/>
      <c r="Q54" s="1328"/>
      <c r="R54" s="1328"/>
    </row>
    <row r="55" spans="1:18" ht="12.75">
      <c r="A55" s="182"/>
      <c r="B55" s="182"/>
      <c r="I55" s="178"/>
      <c r="J55" s="182"/>
      <c r="K55" s="182"/>
      <c r="L55" s="182"/>
      <c r="M55" s="182"/>
      <c r="N55" s="182"/>
      <c r="O55" s="182"/>
      <c r="P55" s="182"/>
      <c r="Q55" s="182"/>
      <c r="R55" s="182"/>
    </row>
    <row r="57" spans="1:18" ht="12.75">
      <c r="A57" s="1333"/>
      <c r="B57" s="1333"/>
      <c r="C57" s="1333"/>
      <c r="D57" s="1333"/>
      <c r="E57" s="1333"/>
      <c r="F57" s="1333"/>
      <c r="G57" s="1333"/>
      <c r="H57" s="1333"/>
      <c r="I57" s="1333"/>
      <c r="J57" s="1333"/>
      <c r="K57" s="1333"/>
      <c r="L57" s="1333"/>
      <c r="M57" s="1333"/>
      <c r="N57" s="1333"/>
      <c r="O57" s="1333"/>
      <c r="P57" s="1333"/>
      <c r="Q57" s="1333"/>
      <c r="R57" s="1333"/>
    </row>
  </sheetData>
  <sheetProtection/>
  <mergeCells count="18">
    <mergeCell ref="I54:R54"/>
    <mergeCell ref="G1:I1"/>
    <mergeCell ref="A6:R6"/>
    <mergeCell ref="Q1:R1"/>
    <mergeCell ref="A45:B45"/>
    <mergeCell ref="A57:R57"/>
    <mergeCell ref="L7:R7"/>
    <mergeCell ref="A8:A9"/>
    <mergeCell ref="B8:B9"/>
    <mergeCell ref="C8:G8"/>
    <mergeCell ref="A7:B7"/>
    <mergeCell ref="N53:R53"/>
    <mergeCell ref="I8:L8"/>
    <mergeCell ref="M8:R8"/>
    <mergeCell ref="A4:R5"/>
    <mergeCell ref="A2:R2"/>
    <mergeCell ref="A3:R3"/>
    <mergeCell ref="H8:H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2" r:id="rId1"/>
</worksheet>
</file>

<file path=xl/worksheets/sheet59.xml><?xml version="1.0" encoding="utf-8"?>
<worksheet xmlns="http://schemas.openxmlformats.org/spreadsheetml/2006/main" xmlns:r="http://schemas.openxmlformats.org/officeDocument/2006/relationships">
  <sheetPr>
    <tabColor rgb="FF92D050"/>
    <pageSetUpPr fitToPage="1"/>
  </sheetPr>
  <dimension ref="A1:W57"/>
  <sheetViews>
    <sheetView view="pageBreakPreview" zoomScaleNormal="70" zoomScaleSheetLayoutView="100" zoomScalePageLayoutView="0" workbookViewId="0" topLeftCell="A28">
      <selection activeCell="G52" sqref="G52"/>
    </sheetView>
  </sheetViews>
  <sheetFormatPr defaultColWidth="9.140625" defaultRowHeight="12.75"/>
  <cols>
    <col min="1" max="1" width="5.57421875" style="178" customWidth="1"/>
    <col min="2" max="2" width="23.00390625" style="178" customWidth="1"/>
    <col min="3" max="3" width="10.28125" style="178" customWidth="1"/>
    <col min="4" max="4" width="8.421875" style="178" customWidth="1"/>
    <col min="5" max="6" width="9.8515625" style="178" customWidth="1"/>
    <col min="7" max="7" width="10.8515625" style="178" customWidth="1"/>
    <col min="8" max="8" width="12.8515625" style="178" customWidth="1"/>
    <col min="9" max="10" width="9.421875" style="168" bestFit="1" customWidth="1"/>
    <col min="11" max="11" width="8.00390625" style="168" customWidth="1"/>
    <col min="12" max="13" width="8.140625" style="168" customWidth="1"/>
    <col min="14" max="14" width="9.421875" style="168" bestFit="1" customWidth="1"/>
    <col min="15" max="15" width="8.421875" style="168" customWidth="1"/>
    <col min="16" max="16" width="8.140625" style="168" customWidth="1"/>
    <col min="17" max="17" width="8.8515625" style="168" customWidth="1"/>
    <col min="18" max="19" width="8.140625" style="168" customWidth="1"/>
    <col min="20" max="16384" width="9.140625" style="168" customWidth="1"/>
  </cols>
  <sheetData>
    <row r="1" spans="7:19" ht="12.75" customHeight="1">
      <c r="G1" s="1319"/>
      <c r="H1" s="1319"/>
      <c r="I1" s="1319"/>
      <c r="J1" s="178"/>
      <c r="K1" s="178"/>
      <c r="L1" s="178"/>
      <c r="M1" s="178"/>
      <c r="N1" s="178"/>
      <c r="O1" s="178"/>
      <c r="P1" s="178"/>
      <c r="Q1" s="1330" t="s">
        <v>555</v>
      </c>
      <c r="R1" s="1330"/>
      <c r="S1" s="876"/>
    </row>
    <row r="2" spans="1:19" ht="15.75">
      <c r="A2" s="1324" t="s">
        <v>0</v>
      </c>
      <c r="B2" s="1324"/>
      <c r="C2" s="1324"/>
      <c r="D2" s="1324"/>
      <c r="E2" s="1324"/>
      <c r="F2" s="1324"/>
      <c r="G2" s="1324"/>
      <c r="H2" s="1324"/>
      <c r="I2" s="1324"/>
      <c r="J2" s="1324"/>
      <c r="K2" s="1324"/>
      <c r="L2" s="1324"/>
      <c r="M2" s="1324"/>
      <c r="N2" s="1324"/>
      <c r="O2" s="1324"/>
      <c r="P2" s="1324"/>
      <c r="Q2" s="1324"/>
      <c r="R2" s="1324"/>
      <c r="S2" s="872"/>
    </row>
    <row r="3" spans="1:19" ht="18">
      <c r="A3" s="1325" t="s">
        <v>656</v>
      </c>
      <c r="B3" s="1325"/>
      <c r="C3" s="1325"/>
      <c r="D3" s="1325"/>
      <c r="E3" s="1325"/>
      <c r="F3" s="1325"/>
      <c r="G3" s="1325"/>
      <c r="H3" s="1325"/>
      <c r="I3" s="1325"/>
      <c r="J3" s="1325"/>
      <c r="K3" s="1325"/>
      <c r="L3" s="1325"/>
      <c r="M3" s="1325"/>
      <c r="N3" s="1325"/>
      <c r="O3" s="1325"/>
      <c r="P3" s="1325"/>
      <c r="Q3" s="1325"/>
      <c r="R3" s="1325"/>
      <c r="S3" s="873"/>
    </row>
    <row r="4" spans="1:19" ht="12.75" customHeight="1">
      <c r="A4" s="1323" t="s">
        <v>743</v>
      </c>
      <c r="B4" s="1323"/>
      <c r="C4" s="1323"/>
      <c r="D4" s="1323"/>
      <c r="E4" s="1323"/>
      <c r="F4" s="1323"/>
      <c r="G4" s="1323"/>
      <c r="H4" s="1323"/>
      <c r="I4" s="1323"/>
      <c r="J4" s="1323"/>
      <c r="K4" s="1323"/>
      <c r="L4" s="1323"/>
      <c r="M4" s="1323"/>
      <c r="N4" s="1323"/>
      <c r="O4" s="1323"/>
      <c r="P4" s="1323"/>
      <c r="Q4" s="1323"/>
      <c r="R4" s="1323"/>
      <c r="S4" s="871"/>
    </row>
    <row r="5" spans="1:19" s="169" customFormat="1" ht="7.5" customHeight="1">
      <c r="A5" s="1323"/>
      <c r="B5" s="1323"/>
      <c r="C5" s="1323"/>
      <c r="D5" s="1323"/>
      <c r="E5" s="1323"/>
      <c r="F5" s="1323"/>
      <c r="G5" s="1323"/>
      <c r="H5" s="1323"/>
      <c r="I5" s="1323"/>
      <c r="J5" s="1323"/>
      <c r="K5" s="1323"/>
      <c r="L5" s="1323"/>
      <c r="M5" s="1323"/>
      <c r="N5" s="1323"/>
      <c r="O5" s="1323"/>
      <c r="P5" s="1323"/>
      <c r="Q5" s="1323"/>
      <c r="R5" s="1323"/>
      <c r="S5" s="871"/>
    </row>
    <row r="6" spans="1:19" ht="12.75">
      <c r="A6" s="1329"/>
      <c r="B6" s="1329"/>
      <c r="C6" s="1329"/>
      <c r="D6" s="1329"/>
      <c r="E6" s="1329"/>
      <c r="F6" s="1329"/>
      <c r="G6" s="1329"/>
      <c r="H6" s="1329"/>
      <c r="I6" s="1329"/>
      <c r="J6" s="1329"/>
      <c r="K6" s="1329"/>
      <c r="L6" s="1329"/>
      <c r="M6" s="1329"/>
      <c r="N6" s="1329"/>
      <c r="O6" s="1329"/>
      <c r="P6" s="1329"/>
      <c r="Q6" s="1329"/>
      <c r="R6" s="1329"/>
      <c r="S6" s="875"/>
    </row>
    <row r="7" spans="1:19" ht="12.75">
      <c r="A7" s="1336" t="s">
        <v>936</v>
      </c>
      <c r="B7" s="1336"/>
      <c r="H7" s="860"/>
      <c r="I7" s="178"/>
      <c r="J7" s="178"/>
      <c r="K7" s="178"/>
      <c r="L7" s="1334"/>
      <c r="M7" s="1334"/>
      <c r="N7" s="1334"/>
      <c r="O7" s="1334"/>
      <c r="P7" s="1334"/>
      <c r="Q7" s="1334"/>
      <c r="R7" s="1334"/>
      <c r="S7" s="878"/>
    </row>
    <row r="8" spans="1:19" ht="30.75" customHeight="1">
      <c r="A8" s="1335" t="s">
        <v>2</v>
      </c>
      <c r="B8" s="1335" t="s">
        <v>3</v>
      </c>
      <c r="C8" s="1337" t="s">
        <v>506</v>
      </c>
      <c r="D8" s="1338"/>
      <c r="E8" s="1338"/>
      <c r="F8" s="1338"/>
      <c r="G8" s="1339"/>
      <c r="H8" s="1340" t="s">
        <v>84</v>
      </c>
      <c r="I8" s="1337" t="s">
        <v>85</v>
      </c>
      <c r="J8" s="1338"/>
      <c r="K8" s="1338"/>
      <c r="L8" s="1339"/>
      <c r="M8" s="1337" t="s">
        <v>735</v>
      </c>
      <c r="N8" s="1338"/>
      <c r="O8" s="1338"/>
      <c r="P8" s="1338"/>
      <c r="Q8" s="1338"/>
      <c r="R8" s="1338"/>
      <c r="S8" s="897"/>
    </row>
    <row r="9" spans="1:19" ht="44.25" customHeight="1">
      <c r="A9" s="1335"/>
      <c r="B9" s="1335"/>
      <c r="C9" s="863" t="s">
        <v>5</v>
      </c>
      <c r="D9" s="863" t="s">
        <v>6</v>
      </c>
      <c r="E9" s="863" t="s">
        <v>372</v>
      </c>
      <c r="F9" s="865" t="s">
        <v>101</v>
      </c>
      <c r="G9" s="865" t="s">
        <v>234</v>
      </c>
      <c r="H9" s="1341"/>
      <c r="I9" s="863" t="s">
        <v>90</v>
      </c>
      <c r="J9" s="863" t="s">
        <v>21</v>
      </c>
      <c r="K9" s="863" t="s">
        <v>42</v>
      </c>
      <c r="L9" s="863" t="s">
        <v>841</v>
      </c>
      <c r="M9" s="863" t="s">
        <v>18</v>
      </c>
      <c r="N9" s="863" t="s">
        <v>736</v>
      </c>
      <c r="O9" s="863" t="s">
        <v>737</v>
      </c>
      <c r="P9" s="863" t="s">
        <v>738</v>
      </c>
      <c r="Q9" s="863" t="s">
        <v>739</v>
      </c>
      <c r="R9" s="863" t="s">
        <v>740</v>
      </c>
      <c r="S9" s="897"/>
    </row>
    <row r="10" spans="1:19" s="170" customFormat="1" ht="12.75">
      <c r="A10" s="861">
        <v>1</v>
      </c>
      <c r="B10" s="861">
        <v>2</v>
      </c>
      <c r="C10" s="861">
        <v>3</v>
      </c>
      <c r="D10" s="861">
        <v>4</v>
      </c>
      <c r="E10" s="861">
        <v>5</v>
      </c>
      <c r="F10" s="861">
        <v>6</v>
      </c>
      <c r="G10" s="861">
        <v>7</v>
      </c>
      <c r="H10" s="861">
        <v>8</v>
      </c>
      <c r="I10" s="861">
        <v>9</v>
      </c>
      <c r="J10" s="861">
        <v>10</v>
      </c>
      <c r="K10" s="861">
        <v>11</v>
      </c>
      <c r="L10" s="861">
        <v>12</v>
      </c>
      <c r="M10" s="861">
        <v>13</v>
      </c>
      <c r="N10" s="861">
        <v>14</v>
      </c>
      <c r="O10" s="861">
        <v>15</v>
      </c>
      <c r="P10" s="861">
        <v>16</v>
      </c>
      <c r="Q10" s="861">
        <v>17</v>
      </c>
      <c r="R10" s="861">
        <v>18</v>
      </c>
      <c r="S10" s="898"/>
    </row>
    <row r="11" spans="1:23" s="170" customFormat="1" ht="12.75">
      <c r="A11" s="787">
        <v>1</v>
      </c>
      <c r="B11" s="788" t="s">
        <v>866</v>
      </c>
      <c r="C11" s="799">
        <v>22574</v>
      </c>
      <c r="D11" s="799">
        <v>12973</v>
      </c>
      <c r="E11" s="799">
        <v>0</v>
      </c>
      <c r="F11" s="799">
        <v>0</v>
      </c>
      <c r="G11" s="799">
        <f>SUM(C11:F11)</f>
        <v>35547</v>
      </c>
      <c r="H11" s="803">
        <v>240</v>
      </c>
      <c r="I11" s="791">
        <f>K11+J11</f>
        <v>1279.6919999999998</v>
      </c>
      <c r="J11" s="791">
        <f>G11*199*0.00015</f>
        <v>1061.0779499999999</v>
      </c>
      <c r="K11" s="791">
        <f>G11*41*0.00015</f>
        <v>218.61405</v>
      </c>
      <c r="L11" s="791">
        <v>0</v>
      </c>
      <c r="M11" s="791">
        <f>N11</f>
        <v>255.9384</v>
      </c>
      <c r="N11" s="791">
        <f>G11*H11*0.00003</f>
        <v>255.9384</v>
      </c>
      <c r="O11" s="791">
        <v>0</v>
      </c>
      <c r="P11" s="791">
        <v>0</v>
      </c>
      <c r="Q11" s="791">
        <v>0</v>
      </c>
      <c r="R11" s="804">
        <v>0</v>
      </c>
      <c r="S11" s="899">
        <f>T11+C11</f>
        <v>22954</v>
      </c>
      <c r="T11" s="857">
        <v>380</v>
      </c>
      <c r="U11" s="857"/>
      <c r="V11" s="857"/>
      <c r="W11" s="857"/>
    </row>
    <row r="12" spans="1:23" s="170" customFormat="1" ht="12.75">
      <c r="A12" s="787">
        <v>2</v>
      </c>
      <c r="B12" s="788" t="s">
        <v>867</v>
      </c>
      <c r="C12" s="799">
        <v>31790</v>
      </c>
      <c r="D12" s="799">
        <v>17797</v>
      </c>
      <c r="E12" s="799">
        <v>0</v>
      </c>
      <c r="F12" s="799">
        <v>0</v>
      </c>
      <c r="G12" s="799">
        <f aca="true" t="shared" si="0" ref="G12:G44">SUM(C12:F12)</f>
        <v>49587</v>
      </c>
      <c r="H12" s="803">
        <v>240</v>
      </c>
      <c r="I12" s="791">
        <f aca="true" t="shared" si="1" ref="I12:I45">K12+J12</f>
        <v>1785.1319999999998</v>
      </c>
      <c r="J12" s="791">
        <f aca="true" t="shared" si="2" ref="J12:J45">G12*199*0.00015</f>
        <v>1480.17195</v>
      </c>
      <c r="K12" s="791">
        <f aca="true" t="shared" si="3" ref="K12:K45">G12*41*0.00015</f>
        <v>304.96004999999997</v>
      </c>
      <c r="L12" s="791">
        <v>0</v>
      </c>
      <c r="M12" s="791">
        <f aca="true" t="shared" si="4" ref="M12:M45">N12</f>
        <v>357.0264</v>
      </c>
      <c r="N12" s="791">
        <f aca="true" t="shared" si="5" ref="N12:N45">G12*H12*0.00003</f>
        <v>357.0264</v>
      </c>
      <c r="O12" s="791">
        <v>0</v>
      </c>
      <c r="P12" s="791">
        <v>0</v>
      </c>
      <c r="Q12" s="791">
        <v>0</v>
      </c>
      <c r="R12" s="804">
        <v>0</v>
      </c>
      <c r="S12" s="899">
        <f aca="true" t="shared" si="6" ref="S12:S45">T12+C12</f>
        <v>32702</v>
      </c>
      <c r="T12" s="857">
        <v>912</v>
      </c>
      <c r="U12" s="857"/>
      <c r="V12" s="857"/>
      <c r="W12" s="857"/>
    </row>
    <row r="13" spans="1:23" s="170" customFormat="1" ht="12.75">
      <c r="A13" s="787">
        <v>3</v>
      </c>
      <c r="B13" s="788" t="s">
        <v>868</v>
      </c>
      <c r="C13" s="799">
        <v>39426</v>
      </c>
      <c r="D13" s="799">
        <v>13179</v>
      </c>
      <c r="E13" s="799">
        <v>0</v>
      </c>
      <c r="F13" s="799">
        <v>0</v>
      </c>
      <c r="G13" s="799">
        <f t="shared" si="0"/>
        <v>52605</v>
      </c>
      <c r="H13" s="803">
        <v>240</v>
      </c>
      <c r="I13" s="791">
        <f t="shared" si="1"/>
        <v>1893.7799999999997</v>
      </c>
      <c r="J13" s="791">
        <f t="shared" si="2"/>
        <v>1570.2592499999998</v>
      </c>
      <c r="K13" s="791">
        <f t="shared" si="3"/>
        <v>323.52074999999996</v>
      </c>
      <c r="L13" s="791">
        <v>0</v>
      </c>
      <c r="M13" s="791">
        <f t="shared" si="4"/>
        <v>378.75600000000003</v>
      </c>
      <c r="N13" s="791">
        <f t="shared" si="5"/>
        <v>378.75600000000003</v>
      </c>
      <c r="O13" s="791">
        <v>0</v>
      </c>
      <c r="P13" s="791">
        <v>0</v>
      </c>
      <c r="Q13" s="791">
        <v>0</v>
      </c>
      <c r="R13" s="804">
        <v>0</v>
      </c>
      <c r="S13" s="899">
        <f t="shared" si="6"/>
        <v>39753</v>
      </c>
      <c r="T13" s="857">
        <v>327</v>
      </c>
      <c r="U13" s="857"/>
      <c r="V13" s="857"/>
      <c r="W13" s="857"/>
    </row>
    <row r="14" spans="1:23" s="170" customFormat="1" ht="12.75">
      <c r="A14" s="787">
        <v>4</v>
      </c>
      <c r="B14" s="788" t="s">
        <v>869</v>
      </c>
      <c r="C14" s="799">
        <v>40244</v>
      </c>
      <c r="D14" s="799">
        <v>14157</v>
      </c>
      <c r="E14" s="799">
        <v>0</v>
      </c>
      <c r="F14" s="799">
        <v>0</v>
      </c>
      <c r="G14" s="799">
        <f t="shared" si="0"/>
        <v>54401</v>
      </c>
      <c r="H14" s="803">
        <v>240</v>
      </c>
      <c r="I14" s="791">
        <f t="shared" si="1"/>
        <v>1958.4359999999997</v>
      </c>
      <c r="J14" s="791">
        <f t="shared" si="2"/>
        <v>1623.8698499999998</v>
      </c>
      <c r="K14" s="791">
        <f t="shared" si="3"/>
        <v>334.56615</v>
      </c>
      <c r="L14" s="791">
        <v>0</v>
      </c>
      <c r="M14" s="791">
        <f t="shared" si="4"/>
        <v>391.6872</v>
      </c>
      <c r="N14" s="791">
        <f t="shared" si="5"/>
        <v>391.6872</v>
      </c>
      <c r="O14" s="791">
        <v>0</v>
      </c>
      <c r="P14" s="791">
        <v>0</v>
      </c>
      <c r="Q14" s="791">
        <v>0</v>
      </c>
      <c r="R14" s="804">
        <v>0</v>
      </c>
      <c r="S14" s="899">
        <f t="shared" si="6"/>
        <v>40592</v>
      </c>
      <c r="T14" s="857">
        <v>348</v>
      </c>
      <c r="U14" s="857"/>
      <c r="V14" s="857"/>
      <c r="W14" s="857"/>
    </row>
    <row r="15" spans="1:23" s="170" customFormat="1" ht="12.75">
      <c r="A15" s="787">
        <v>5</v>
      </c>
      <c r="B15" s="788" t="s">
        <v>870</v>
      </c>
      <c r="C15" s="799">
        <v>34678</v>
      </c>
      <c r="D15" s="799">
        <v>10455</v>
      </c>
      <c r="E15" s="799">
        <v>0</v>
      </c>
      <c r="F15" s="799">
        <v>391</v>
      </c>
      <c r="G15" s="799">
        <f t="shared" si="0"/>
        <v>45524</v>
      </c>
      <c r="H15" s="803">
        <v>240</v>
      </c>
      <c r="I15" s="791">
        <f t="shared" si="1"/>
        <v>1638.864</v>
      </c>
      <c r="J15" s="791">
        <f t="shared" si="2"/>
        <v>1358.8914</v>
      </c>
      <c r="K15" s="791">
        <f t="shared" si="3"/>
        <v>279.9726</v>
      </c>
      <c r="L15" s="791">
        <v>0</v>
      </c>
      <c r="M15" s="791">
        <f t="shared" si="4"/>
        <v>327.7728</v>
      </c>
      <c r="N15" s="791">
        <f t="shared" si="5"/>
        <v>327.7728</v>
      </c>
      <c r="O15" s="791">
        <v>0</v>
      </c>
      <c r="P15" s="791">
        <v>0</v>
      </c>
      <c r="Q15" s="791">
        <v>0</v>
      </c>
      <c r="R15" s="804">
        <v>0</v>
      </c>
      <c r="S15" s="899">
        <f t="shared" si="6"/>
        <v>35074</v>
      </c>
      <c r="T15" s="857">
        <v>396</v>
      </c>
      <c r="U15" s="857"/>
      <c r="V15" s="857"/>
      <c r="W15" s="857"/>
    </row>
    <row r="16" spans="1:23" s="170" customFormat="1" ht="12.75">
      <c r="A16" s="787">
        <v>6</v>
      </c>
      <c r="B16" s="788" t="s">
        <v>871</v>
      </c>
      <c r="C16" s="799">
        <v>19345</v>
      </c>
      <c r="D16" s="799">
        <v>2797</v>
      </c>
      <c r="E16" s="799">
        <v>0</v>
      </c>
      <c r="F16" s="799">
        <v>0</v>
      </c>
      <c r="G16" s="799">
        <f t="shared" si="0"/>
        <v>22142</v>
      </c>
      <c r="H16" s="803">
        <v>240</v>
      </c>
      <c r="I16" s="791">
        <f t="shared" si="1"/>
        <v>797.1119999999999</v>
      </c>
      <c r="J16" s="791">
        <f t="shared" si="2"/>
        <v>660.9386999999999</v>
      </c>
      <c r="K16" s="791">
        <f t="shared" si="3"/>
        <v>136.17329999999998</v>
      </c>
      <c r="L16" s="791">
        <v>0</v>
      </c>
      <c r="M16" s="791">
        <f t="shared" si="4"/>
        <v>159.4224</v>
      </c>
      <c r="N16" s="791">
        <f t="shared" si="5"/>
        <v>159.4224</v>
      </c>
      <c r="O16" s="791">
        <v>0</v>
      </c>
      <c r="P16" s="791">
        <v>0</v>
      </c>
      <c r="Q16" s="791">
        <v>0</v>
      </c>
      <c r="R16" s="804">
        <v>0</v>
      </c>
      <c r="S16" s="899">
        <f t="shared" si="6"/>
        <v>19547</v>
      </c>
      <c r="T16" s="857">
        <v>202</v>
      </c>
      <c r="U16" s="857"/>
      <c r="V16" s="857"/>
      <c r="W16" s="857"/>
    </row>
    <row r="17" spans="1:23" s="170" customFormat="1" ht="12.75">
      <c r="A17" s="787">
        <v>7</v>
      </c>
      <c r="B17" s="788" t="s">
        <v>872</v>
      </c>
      <c r="C17" s="799">
        <v>17061</v>
      </c>
      <c r="D17" s="799">
        <v>5704</v>
      </c>
      <c r="E17" s="799">
        <v>0</v>
      </c>
      <c r="F17" s="799">
        <v>0</v>
      </c>
      <c r="G17" s="799">
        <f t="shared" si="0"/>
        <v>22765</v>
      </c>
      <c r="H17" s="803">
        <v>240</v>
      </c>
      <c r="I17" s="791">
        <f t="shared" si="1"/>
        <v>819.54</v>
      </c>
      <c r="J17" s="791">
        <f t="shared" si="2"/>
        <v>679.5352499999999</v>
      </c>
      <c r="K17" s="791">
        <f t="shared" si="3"/>
        <v>140.00475</v>
      </c>
      <c r="L17" s="791">
        <v>0</v>
      </c>
      <c r="M17" s="791">
        <f t="shared" si="4"/>
        <v>163.90800000000002</v>
      </c>
      <c r="N17" s="791">
        <f t="shared" si="5"/>
        <v>163.90800000000002</v>
      </c>
      <c r="O17" s="791">
        <v>0</v>
      </c>
      <c r="P17" s="791">
        <v>0</v>
      </c>
      <c r="Q17" s="791">
        <v>0</v>
      </c>
      <c r="R17" s="804">
        <v>0</v>
      </c>
      <c r="S17" s="899">
        <f t="shared" si="6"/>
        <v>17248</v>
      </c>
      <c r="T17" s="857">
        <v>187</v>
      </c>
      <c r="U17" s="857"/>
      <c r="V17" s="857"/>
      <c r="W17" s="857"/>
    </row>
    <row r="18" spans="1:23" s="170" customFormat="1" ht="12.75">
      <c r="A18" s="787">
        <v>8</v>
      </c>
      <c r="B18" s="788" t="s">
        <v>873</v>
      </c>
      <c r="C18" s="799">
        <v>29413</v>
      </c>
      <c r="D18" s="799">
        <v>5690</v>
      </c>
      <c r="E18" s="799">
        <v>0</v>
      </c>
      <c r="F18" s="799">
        <v>83</v>
      </c>
      <c r="G18" s="799">
        <f t="shared" si="0"/>
        <v>35186</v>
      </c>
      <c r="H18" s="803">
        <v>240</v>
      </c>
      <c r="I18" s="791">
        <f t="shared" si="1"/>
        <v>1266.696</v>
      </c>
      <c r="J18" s="791">
        <f t="shared" si="2"/>
        <v>1050.3020999999999</v>
      </c>
      <c r="K18" s="791">
        <f t="shared" si="3"/>
        <v>216.39389999999997</v>
      </c>
      <c r="L18" s="791">
        <v>0</v>
      </c>
      <c r="M18" s="791">
        <f t="shared" si="4"/>
        <v>253.3392</v>
      </c>
      <c r="N18" s="791">
        <f t="shared" si="5"/>
        <v>253.3392</v>
      </c>
      <c r="O18" s="791">
        <v>0</v>
      </c>
      <c r="P18" s="791">
        <v>0</v>
      </c>
      <c r="Q18" s="791">
        <v>0</v>
      </c>
      <c r="R18" s="804">
        <v>0</v>
      </c>
      <c r="S18" s="899">
        <f t="shared" si="6"/>
        <v>29653</v>
      </c>
      <c r="T18" s="857">
        <v>240</v>
      </c>
      <c r="U18" s="857"/>
      <c r="V18" s="857"/>
      <c r="W18" s="857"/>
    </row>
    <row r="19" spans="1:23" s="170" customFormat="1" ht="12.75">
      <c r="A19" s="787">
        <v>9</v>
      </c>
      <c r="B19" s="788" t="s">
        <v>874</v>
      </c>
      <c r="C19" s="799">
        <v>25884</v>
      </c>
      <c r="D19" s="799">
        <v>5203</v>
      </c>
      <c r="E19" s="799">
        <v>0</v>
      </c>
      <c r="F19" s="799">
        <v>0</v>
      </c>
      <c r="G19" s="799">
        <f t="shared" si="0"/>
        <v>31087</v>
      </c>
      <c r="H19" s="803">
        <v>240</v>
      </c>
      <c r="I19" s="791">
        <f t="shared" si="1"/>
        <v>1119.1319999999998</v>
      </c>
      <c r="J19" s="791">
        <f t="shared" si="2"/>
        <v>927.9469499999999</v>
      </c>
      <c r="K19" s="791">
        <f t="shared" si="3"/>
        <v>191.18505</v>
      </c>
      <c r="L19" s="791">
        <v>0</v>
      </c>
      <c r="M19" s="791">
        <f t="shared" si="4"/>
        <v>223.8264</v>
      </c>
      <c r="N19" s="791">
        <f t="shared" si="5"/>
        <v>223.8264</v>
      </c>
      <c r="O19" s="791">
        <v>0</v>
      </c>
      <c r="P19" s="791">
        <v>0</v>
      </c>
      <c r="Q19" s="791">
        <v>0</v>
      </c>
      <c r="R19" s="804">
        <v>0</v>
      </c>
      <c r="S19" s="899">
        <f t="shared" si="6"/>
        <v>26141</v>
      </c>
      <c r="T19" s="857">
        <v>257</v>
      </c>
      <c r="U19" s="857"/>
      <c r="V19" s="857"/>
      <c r="W19" s="857"/>
    </row>
    <row r="20" spans="1:23" s="170" customFormat="1" ht="12.75">
      <c r="A20" s="787">
        <v>10</v>
      </c>
      <c r="B20" s="788" t="s">
        <v>875</v>
      </c>
      <c r="C20" s="799">
        <v>30608</v>
      </c>
      <c r="D20" s="799">
        <v>12323</v>
      </c>
      <c r="E20" s="799">
        <v>0</v>
      </c>
      <c r="F20" s="799">
        <v>0</v>
      </c>
      <c r="G20" s="799">
        <f t="shared" si="0"/>
        <v>42931</v>
      </c>
      <c r="H20" s="803">
        <v>240</v>
      </c>
      <c r="I20" s="791">
        <f t="shared" si="1"/>
        <v>1545.5159999999998</v>
      </c>
      <c r="J20" s="791">
        <f t="shared" si="2"/>
        <v>1281.4903499999998</v>
      </c>
      <c r="K20" s="791">
        <f t="shared" si="3"/>
        <v>264.02565</v>
      </c>
      <c r="L20" s="791">
        <v>0</v>
      </c>
      <c r="M20" s="791">
        <f t="shared" si="4"/>
        <v>309.1032</v>
      </c>
      <c r="N20" s="791">
        <f t="shared" si="5"/>
        <v>309.1032</v>
      </c>
      <c r="O20" s="791">
        <v>0</v>
      </c>
      <c r="P20" s="791">
        <v>0</v>
      </c>
      <c r="Q20" s="791">
        <v>0</v>
      </c>
      <c r="R20" s="804">
        <v>0</v>
      </c>
      <c r="S20" s="899">
        <f t="shared" si="6"/>
        <v>30989</v>
      </c>
      <c r="T20" s="857">
        <v>381</v>
      </c>
      <c r="U20" s="857"/>
      <c r="V20" s="857"/>
      <c r="W20" s="857"/>
    </row>
    <row r="21" spans="1:23" s="170" customFormat="1" ht="12.75">
      <c r="A21" s="787">
        <v>11</v>
      </c>
      <c r="B21" s="788" t="s">
        <v>876</v>
      </c>
      <c r="C21" s="799">
        <v>21461</v>
      </c>
      <c r="D21" s="799">
        <v>4600</v>
      </c>
      <c r="E21" s="799">
        <v>0</v>
      </c>
      <c r="F21" s="799">
        <v>0</v>
      </c>
      <c r="G21" s="799">
        <f t="shared" si="0"/>
        <v>26061</v>
      </c>
      <c r="H21" s="803">
        <v>240</v>
      </c>
      <c r="I21" s="791">
        <f t="shared" si="1"/>
        <v>938.1959999999999</v>
      </c>
      <c r="J21" s="791">
        <f t="shared" si="2"/>
        <v>777.92085</v>
      </c>
      <c r="K21" s="791">
        <f t="shared" si="3"/>
        <v>160.27515</v>
      </c>
      <c r="L21" s="791">
        <v>0</v>
      </c>
      <c r="M21" s="791">
        <f t="shared" si="4"/>
        <v>187.63920000000002</v>
      </c>
      <c r="N21" s="791">
        <f t="shared" si="5"/>
        <v>187.63920000000002</v>
      </c>
      <c r="O21" s="791">
        <v>0</v>
      </c>
      <c r="P21" s="791">
        <v>0</v>
      </c>
      <c r="Q21" s="791">
        <v>0</v>
      </c>
      <c r="R21" s="804">
        <v>0</v>
      </c>
      <c r="S21" s="899">
        <f t="shared" si="6"/>
        <v>21672</v>
      </c>
      <c r="T21" s="857">
        <v>211</v>
      </c>
      <c r="U21" s="857"/>
      <c r="V21" s="857"/>
      <c r="W21" s="857"/>
    </row>
    <row r="22" spans="1:23" s="170" customFormat="1" ht="12.75">
      <c r="A22" s="787">
        <v>12</v>
      </c>
      <c r="B22" s="788" t="s">
        <v>877</v>
      </c>
      <c r="C22" s="799">
        <v>56238</v>
      </c>
      <c r="D22" s="799">
        <v>16797</v>
      </c>
      <c r="E22" s="799">
        <v>0</v>
      </c>
      <c r="F22" s="799">
        <v>173</v>
      </c>
      <c r="G22" s="799">
        <f t="shared" si="0"/>
        <v>73208</v>
      </c>
      <c r="H22" s="803">
        <v>240</v>
      </c>
      <c r="I22" s="791">
        <f t="shared" si="1"/>
        <v>2635.4879999999994</v>
      </c>
      <c r="J22" s="791">
        <f t="shared" si="2"/>
        <v>2185.2587999999996</v>
      </c>
      <c r="K22" s="791">
        <f t="shared" si="3"/>
        <v>450.22919999999993</v>
      </c>
      <c r="L22" s="791">
        <v>0</v>
      </c>
      <c r="M22" s="791">
        <f t="shared" si="4"/>
        <v>527.0976</v>
      </c>
      <c r="N22" s="791">
        <f t="shared" si="5"/>
        <v>527.0976</v>
      </c>
      <c r="O22" s="791">
        <v>0</v>
      </c>
      <c r="P22" s="791">
        <v>0</v>
      </c>
      <c r="Q22" s="791">
        <v>0</v>
      </c>
      <c r="R22" s="804">
        <v>0</v>
      </c>
      <c r="S22" s="899">
        <f t="shared" si="6"/>
        <v>56622</v>
      </c>
      <c r="T22" s="857">
        <v>384</v>
      </c>
      <c r="U22" s="857"/>
      <c r="V22" s="857"/>
      <c r="W22" s="857"/>
    </row>
    <row r="23" spans="1:23" s="170" customFormat="1" ht="12.75">
      <c r="A23" s="787">
        <v>13</v>
      </c>
      <c r="B23" s="788" t="s">
        <v>878</v>
      </c>
      <c r="C23" s="799">
        <v>29596</v>
      </c>
      <c r="D23" s="799">
        <v>7774</v>
      </c>
      <c r="E23" s="799">
        <v>0</v>
      </c>
      <c r="F23" s="799">
        <v>0</v>
      </c>
      <c r="G23" s="799">
        <f t="shared" si="0"/>
        <v>37370</v>
      </c>
      <c r="H23" s="803">
        <v>240</v>
      </c>
      <c r="I23" s="791">
        <f t="shared" si="1"/>
        <v>1345.3199999999997</v>
      </c>
      <c r="J23" s="791">
        <f t="shared" si="2"/>
        <v>1115.4944999999998</v>
      </c>
      <c r="K23" s="791">
        <f t="shared" si="3"/>
        <v>229.82549999999998</v>
      </c>
      <c r="L23" s="791">
        <v>0</v>
      </c>
      <c r="M23" s="791">
        <f t="shared" si="4"/>
        <v>269.064</v>
      </c>
      <c r="N23" s="791">
        <f t="shared" si="5"/>
        <v>269.064</v>
      </c>
      <c r="O23" s="791">
        <v>0</v>
      </c>
      <c r="P23" s="791">
        <v>0</v>
      </c>
      <c r="Q23" s="791">
        <v>0</v>
      </c>
      <c r="R23" s="804">
        <v>0</v>
      </c>
      <c r="S23" s="899">
        <f t="shared" si="6"/>
        <v>29723</v>
      </c>
      <c r="T23" s="857">
        <v>127</v>
      </c>
      <c r="U23" s="857"/>
      <c r="V23" s="857"/>
      <c r="W23" s="857"/>
    </row>
    <row r="24" spans="1:23" s="170" customFormat="1" ht="12.75">
      <c r="A24" s="787">
        <v>14</v>
      </c>
      <c r="B24" s="788" t="s">
        <v>879</v>
      </c>
      <c r="C24" s="799">
        <v>20442</v>
      </c>
      <c r="D24" s="799">
        <v>4791</v>
      </c>
      <c r="E24" s="799">
        <v>0</v>
      </c>
      <c r="F24" s="799">
        <v>0</v>
      </c>
      <c r="G24" s="799">
        <f t="shared" si="0"/>
        <v>25233</v>
      </c>
      <c r="H24" s="803">
        <v>240</v>
      </c>
      <c r="I24" s="791">
        <f t="shared" si="1"/>
        <v>908.3879999999999</v>
      </c>
      <c r="J24" s="791">
        <f t="shared" si="2"/>
        <v>753.2050499999999</v>
      </c>
      <c r="K24" s="791">
        <f t="shared" si="3"/>
        <v>155.18294999999998</v>
      </c>
      <c r="L24" s="791">
        <v>0</v>
      </c>
      <c r="M24" s="791">
        <f t="shared" si="4"/>
        <v>181.6776</v>
      </c>
      <c r="N24" s="791">
        <f t="shared" si="5"/>
        <v>181.6776</v>
      </c>
      <c r="O24" s="791">
        <v>0</v>
      </c>
      <c r="P24" s="791">
        <v>0</v>
      </c>
      <c r="Q24" s="791">
        <v>0</v>
      </c>
      <c r="R24" s="804">
        <v>0</v>
      </c>
      <c r="S24" s="899">
        <f t="shared" si="6"/>
        <v>20571</v>
      </c>
      <c r="T24" s="857">
        <v>129</v>
      </c>
      <c r="U24" s="857"/>
      <c r="V24" s="857"/>
      <c r="W24" s="857"/>
    </row>
    <row r="25" spans="1:23" s="170" customFormat="1" ht="12.75">
      <c r="A25" s="787">
        <v>15</v>
      </c>
      <c r="B25" s="788" t="s">
        <v>880</v>
      </c>
      <c r="C25" s="799">
        <v>8847</v>
      </c>
      <c r="D25" s="799">
        <v>3189</v>
      </c>
      <c r="E25" s="799">
        <v>0</v>
      </c>
      <c r="F25" s="799">
        <v>0</v>
      </c>
      <c r="G25" s="799">
        <f t="shared" si="0"/>
        <v>12036</v>
      </c>
      <c r="H25" s="803">
        <v>240</v>
      </c>
      <c r="I25" s="791">
        <f t="shared" si="1"/>
        <v>433.29599999999994</v>
      </c>
      <c r="J25" s="791">
        <f t="shared" si="2"/>
        <v>359.27459999999996</v>
      </c>
      <c r="K25" s="791">
        <f t="shared" si="3"/>
        <v>74.0214</v>
      </c>
      <c r="L25" s="791">
        <v>0</v>
      </c>
      <c r="M25" s="791">
        <f t="shared" si="4"/>
        <v>86.6592</v>
      </c>
      <c r="N25" s="791">
        <f t="shared" si="5"/>
        <v>86.6592</v>
      </c>
      <c r="O25" s="791">
        <v>0</v>
      </c>
      <c r="P25" s="791">
        <v>0</v>
      </c>
      <c r="Q25" s="791">
        <v>0</v>
      </c>
      <c r="R25" s="804">
        <v>0</v>
      </c>
      <c r="S25" s="899">
        <f t="shared" si="6"/>
        <v>9039</v>
      </c>
      <c r="T25" s="857">
        <v>192</v>
      </c>
      <c r="U25" s="857"/>
      <c r="V25" s="857"/>
      <c r="W25" s="857"/>
    </row>
    <row r="26" spans="1:23" s="170" customFormat="1" ht="12.75">
      <c r="A26" s="787">
        <v>16</v>
      </c>
      <c r="B26" s="788" t="s">
        <v>881</v>
      </c>
      <c r="C26" s="799">
        <v>30106</v>
      </c>
      <c r="D26" s="799">
        <v>7772</v>
      </c>
      <c r="E26" s="799">
        <v>0</v>
      </c>
      <c r="F26" s="799">
        <v>19</v>
      </c>
      <c r="G26" s="799">
        <f t="shared" si="0"/>
        <v>37897</v>
      </c>
      <c r="H26" s="803">
        <v>240</v>
      </c>
      <c r="I26" s="791">
        <f t="shared" si="1"/>
        <v>1364.292</v>
      </c>
      <c r="J26" s="791">
        <f t="shared" si="2"/>
        <v>1131.22545</v>
      </c>
      <c r="K26" s="791">
        <f t="shared" si="3"/>
        <v>233.06654999999998</v>
      </c>
      <c r="L26" s="791">
        <v>0</v>
      </c>
      <c r="M26" s="791">
        <f t="shared" si="4"/>
        <v>272.8584</v>
      </c>
      <c r="N26" s="791">
        <f t="shared" si="5"/>
        <v>272.8584</v>
      </c>
      <c r="O26" s="791">
        <v>0</v>
      </c>
      <c r="P26" s="791">
        <v>0</v>
      </c>
      <c r="Q26" s="791">
        <v>0</v>
      </c>
      <c r="R26" s="804">
        <v>0</v>
      </c>
      <c r="S26" s="899">
        <f t="shared" si="6"/>
        <v>30426</v>
      </c>
      <c r="T26" s="857">
        <v>320</v>
      </c>
      <c r="U26" s="857"/>
      <c r="V26" s="857"/>
      <c r="W26" s="857"/>
    </row>
    <row r="27" spans="1:23" s="170" customFormat="1" ht="12.75">
      <c r="A27" s="787">
        <v>17</v>
      </c>
      <c r="B27" s="788" t="s">
        <v>882</v>
      </c>
      <c r="C27" s="799">
        <v>17811</v>
      </c>
      <c r="D27" s="799">
        <v>6067</v>
      </c>
      <c r="E27" s="799">
        <v>0</v>
      </c>
      <c r="F27" s="799">
        <v>0</v>
      </c>
      <c r="G27" s="799">
        <f t="shared" si="0"/>
        <v>23878</v>
      </c>
      <c r="H27" s="803">
        <v>240</v>
      </c>
      <c r="I27" s="791">
        <f t="shared" si="1"/>
        <v>859.608</v>
      </c>
      <c r="J27" s="791">
        <f t="shared" si="2"/>
        <v>712.7583</v>
      </c>
      <c r="K27" s="791">
        <f t="shared" si="3"/>
        <v>146.84969999999998</v>
      </c>
      <c r="L27" s="791">
        <v>0</v>
      </c>
      <c r="M27" s="791">
        <f t="shared" si="4"/>
        <v>171.9216</v>
      </c>
      <c r="N27" s="791">
        <f t="shared" si="5"/>
        <v>171.9216</v>
      </c>
      <c r="O27" s="791">
        <v>0</v>
      </c>
      <c r="P27" s="791">
        <v>0</v>
      </c>
      <c r="Q27" s="791">
        <v>0</v>
      </c>
      <c r="R27" s="804">
        <v>0</v>
      </c>
      <c r="S27" s="899">
        <f t="shared" si="6"/>
        <v>18068</v>
      </c>
      <c r="T27" s="857">
        <v>257</v>
      </c>
      <c r="U27" s="857"/>
      <c r="V27" s="857"/>
      <c r="W27" s="857"/>
    </row>
    <row r="28" spans="1:23" s="170" customFormat="1" ht="12.75">
      <c r="A28" s="787">
        <v>18</v>
      </c>
      <c r="B28" s="788" t="s">
        <v>883</v>
      </c>
      <c r="C28" s="799">
        <v>30132</v>
      </c>
      <c r="D28" s="799">
        <v>17146</v>
      </c>
      <c r="E28" s="799">
        <v>0</v>
      </c>
      <c r="F28" s="799">
        <v>0</v>
      </c>
      <c r="G28" s="799">
        <f t="shared" si="0"/>
        <v>47278</v>
      </c>
      <c r="H28" s="803">
        <v>240</v>
      </c>
      <c r="I28" s="791">
        <f t="shared" si="1"/>
        <v>1702.0079999999998</v>
      </c>
      <c r="J28" s="791">
        <f t="shared" si="2"/>
        <v>1411.2483</v>
      </c>
      <c r="K28" s="791">
        <f t="shared" si="3"/>
        <v>290.75969999999995</v>
      </c>
      <c r="L28" s="791">
        <v>0</v>
      </c>
      <c r="M28" s="791">
        <f t="shared" si="4"/>
        <v>340.40160000000003</v>
      </c>
      <c r="N28" s="791">
        <f t="shared" si="5"/>
        <v>340.40160000000003</v>
      </c>
      <c r="O28" s="791">
        <v>0</v>
      </c>
      <c r="P28" s="791">
        <v>0</v>
      </c>
      <c r="Q28" s="791">
        <v>0</v>
      </c>
      <c r="R28" s="804">
        <v>0</v>
      </c>
      <c r="S28" s="899">
        <f t="shared" si="6"/>
        <v>30595</v>
      </c>
      <c r="T28" s="857">
        <v>463</v>
      </c>
      <c r="U28" s="857"/>
      <c r="V28" s="857"/>
      <c r="W28" s="857"/>
    </row>
    <row r="29" spans="1:23" s="170" customFormat="1" ht="12.75">
      <c r="A29" s="787">
        <v>19</v>
      </c>
      <c r="B29" s="788" t="s">
        <v>884</v>
      </c>
      <c r="C29" s="799">
        <v>16900</v>
      </c>
      <c r="D29" s="799">
        <v>8434</v>
      </c>
      <c r="E29" s="799">
        <v>0</v>
      </c>
      <c r="F29" s="799">
        <v>0</v>
      </c>
      <c r="G29" s="799">
        <f t="shared" si="0"/>
        <v>25334</v>
      </c>
      <c r="H29" s="803">
        <v>240</v>
      </c>
      <c r="I29" s="791">
        <f t="shared" si="1"/>
        <v>912.0239999999999</v>
      </c>
      <c r="J29" s="791">
        <f t="shared" si="2"/>
        <v>756.2198999999999</v>
      </c>
      <c r="K29" s="791">
        <f t="shared" si="3"/>
        <v>155.80409999999998</v>
      </c>
      <c r="L29" s="791">
        <v>0</v>
      </c>
      <c r="M29" s="791">
        <f t="shared" si="4"/>
        <v>182.4048</v>
      </c>
      <c r="N29" s="791">
        <f t="shared" si="5"/>
        <v>182.4048</v>
      </c>
      <c r="O29" s="791">
        <v>0</v>
      </c>
      <c r="P29" s="791">
        <v>0</v>
      </c>
      <c r="Q29" s="791">
        <v>0</v>
      </c>
      <c r="R29" s="804">
        <v>0</v>
      </c>
      <c r="S29" s="899">
        <f t="shared" si="6"/>
        <v>17020</v>
      </c>
      <c r="T29" s="857">
        <v>120</v>
      </c>
      <c r="U29" s="857"/>
      <c r="V29" s="857"/>
      <c r="W29" s="857"/>
    </row>
    <row r="30" spans="1:23" s="170" customFormat="1" ht="12.75">
      <c r="A30" s="787">
        <v>20</v>
      </c>
      <c r="B30" s="788" t="s">
        <v>885</v>
      </c>
      <c r="C30" s="799">
        <v>38384</v>
      </c>
      <c r="D30" s="799">
        <v>14189</v>
      </c>
      <c r="E30" s="799">
        <v>0</v>
      </c>
      <c r="F30" s="799">
        <v>0</v>
      </c>
      <c r="G30" s="799">
        <f t="shared" si="0"/>
        <v>52573</v>
      </c>
      <c r="H30" s="803">
        <v>240</v>
      </c>
      <c r="I30" s="791">
        <f t="shared" si="1"/>
        <v>1892.628</v>
      </c>
      <c r="J30" s="791">
        <f t="shared" si="2"/>
        <v>1569.30405</v>
      </c>
      <c r="K30" s="791">
        <f t="shared" si="3"/>
        <v>323.32394999999997</v>
      </c>
      <c r="L30" s="791">
        <v>0</v>
      </c>
      <c r="M30" s="791">
        <f t="shared" si="4"/>
        <v>378.5256</v>
      </c>
      <c r="N30" s="791">
        <f t="shared" si="5"/>
        <v>378.5256</v>
      </c>
      <c r="O30" s="791">
        <v>0</v>
      </c>
      <c r="P30" s="791">
        <v>0</v>
      </c>
      <c r="Q30" s="791">
        <v>0</v>
      </c>
      <c r="R30" s="804">
        <v>0</v>
      </c>
      <c r="S30" s="899">
        <f t="shared" si="6"/>
        <v>38614</v>
      </c>
      <c r="T30" s="857">
        <v>230</v>
      </c>
      <c r="U30" s="857"/>
      <c r="V30" s="857"/>
      <c r="W30" s="857"/>
    </row>
    <row r="31" spans="1:23" s="170" customFormat="1" ht="12.75">
      <c r="A31" s="787">
        <v>21</v>
      </c>
      <c r="B31" s="788" t="s">
        <v>886</v>
      </c>
      <c r="C31" s="799">
        <v>13490</v>
      </c>
      <c r="D31" s="799">
        <v>4899</v>
      </c>
      <c r="E31" s="799">
        <v>0</v>
      </c>
      <c r="F31" s="799">
        <v>0</v>
      </c>
      <c r="G31" s="799">
        <f t="shared" si="0"/>
        <v>18389</v>
      </c>
      <c r="H31" s="803">
        <v>240</v>
      </c>
      <c r="I31" s="791">
        <f t="shared" si="1"/>
        <v>662.004</v>
      </c>
      <c r="J31" s="791">
        <f t="shared" si="2"/>
        <v>548.91165</v>
      </c>
      <c r="K31" s="791">
        <f t="shared" si="3"/>
        <v>113.09235</v>
      </c>
      <c r="L31" s="791">
        <v>0</v>
      </c>
      <c r="M31" s="791">
        <f t="shared" si="4"/>
        <v>132.4008</v>
      </c>
      <c r="N31" s="791">
        <f t="shared" si="5"/>
        <v>132.4008</v>
      </c>
      <c r="O31" s="791">
        <v>0</v>
      </c>
      <c r="P31" s="791">
        <v>0</v>
      </c>
      <c r="Q31" s="791">
        <v>0</v>
      </c>
      <c r="R31" s="804">
        <v>0</v>
      </c>
      <c r="S31" s="899">
        <f t="shared" si="6"/>
        <v>13610</v>
      </c>
      <c r="T31" s="857">
        <v>120</v>
      </c>
      <c r="U31" s="857"/>
      <c r="V31" s="857"/>
      <c r="W31" s="857"/>
    </row>
    <row r="32" spans="1:23" s="170" customFormat="1" ht="12.75">
      <c r="A32" s="787">
        <v>22</v>
      </c>
      <c r="B32" s="788" t="s">
        <v>887</v>
      </c>
      <c r="C32" s="799">
        <v>18606</v>
      </c>
      <c r="D32" s="799">
        <v>3968</v>
      </c>
      <c r="E32" s="799">
        <v>0</v>
      </c>
      <c r="F32" s="799">
        <v>0</v>
      </c>
      <c r="G32" s="799">
        <f t="shared" si="0"/>
        <v>22574</v>
      </c>
      <c r="H32" s="803">
        <v>240</v>
      </c>
      <c r="I32" s="791">
        <f t="shared" si="1"/>
        <v>812.664</v>
      </c>
      <c r="J32" s="791">
        <f t="shared" si="2"/>
        <v>673.8339</v>
      </c>
      <c r="K32" s="791">
        <f t="shared" si="3"/>
        <v>138.8301</v>
      </c>
      <c r="L32" s="791">
        <v>0</v>
      </c>
      <c r="M32" s="791">
        <f t="shared" si="4"/>
        <v>162.5328</v>
      </c>
      <c r="N32" s="791">
        <f t="shared" si="5"/>
        <v>162.5328</v>
      </c>
      <c r="O32" s="791">
        <v>0</v>
      </c>
      <c r="P32" s="791">
        <v>0</v>
      </c>
      <c r="Q32" s="791">
        <v>0</v>
      </c>
      <c r="R32" s="804">
        <v>0</v>
      </c>
      <c r="S32" s="899">
        <f t="shared" si="6"/>
        <v>18780</v>
      </c>
      <c r="T32" s="857">
        <v>174</v>
      </c>
      <c r="U32" s="857"/>
      <c r="V32" s="857"/>
      <c r="W32" s="857"/>
    </row>
    <row r="33" spans="1:23" s="170" customFormat="1" ht="12.75">
      <c r="A33" s="787">
        <v>23</v>
      </c>
      <c r="B33" s="788" t="s">
        <v>888</v>
      </c>
      <c r="C33" s="799">
        <v>45272</v>
      </c>
      <c r="D33" s="799">
        <v>12841</v>
      </c>
      <c r="E33" s="799">
        <v>0</v>
      </c>
      <c r="F33" s="799">
        <v>0</v>
      </c>
      <c r="G33" s="799">
        <f t="shared" si="0"/>
        <v>58113</v>
      </c>
      <c r="H33" s="803">
        <v>240</v>
      </c>
      <c r="I33" s="791">
        <f t="shared" si="1"/>
        <v>2092.0679999999998</v>
      </c>
      <c r="J33" s="791">
        <f t="shared" si="2"/>
        <v>1734.6730499999999</v>
      </c>
      <c r="K33" s="791">
        <f t="shared" si="3"/>
        <v>357.39495</v>
      </c>
      <c r="L33" s="791">
        <v>0</v>
      </c>
      <c r="M33" s="791">
        <f t="shared" si="4"/>
        <v>418.41360000000003</v>
      </c>
      <c r="N33" s="791">
        <f t="shared" si="5"/>
        <v>418.41360000000003</v>
      </c>
      <c r="O33" s="791">
        <v>0</v>
      </c>
      <c r="P33" s="791">
        <v>0</v>
      </c>
      <c r="Q33" s="791">
        <v>0</v>
      </c>
      <c r="R33" s="804">
        <v>0</v>
      </c>
      <c r="S33" s="899">
        <f t="shared" si="6"/>
        <v>46331</v>
      </c>
      <c r="T33" s="857">
        <v>1059</v>
      </c>
      <c r="U33" s="857"/>
      <c r="V33" s="857"/>
      <c r="W33" s="857"/>
    </row>
    <row r="34" spans="1:23" s="170" customFormat="1" ht="12.75">
      <c r="A34" s="787">
        <v>24</v>
      </c>
      <c r="B34" s="788" t="s">
        <v>889</v>
      </c>
      <c r="C34" s="799">
        <v>27849</v>
      </c>
      <c r="D34" s="799">
        <v>8870</v>
      </c>
      <c r="E34" s="799">
        <v>0</v>
      </c>
      <c r="F34" s="799">
        <v>0</v>
      </c>
      <c r="G34" s="799">
        <f t="shared" si="0"/>
        <v>36719</v>
      </c>
      <c r="H34" s="803">
        <v>240</v>
      </c>
      <c r="I34" s="791">
        <f t="shared" si="1"/>
        <v>1321.884</v>
      </c>
      <c r="J34" s="791">
        <f t="shared" si="2"/>
        <v>1096.06215</v>
      </c>
      <c r="K34" s="791">
        <f t="shared" si="3"/>
        <v>225.82184999999998</v>
      </c>
      <c r="L34" s="791">
        <v>0</v>
      </c>
      <c r="M34" s="791">
        <f t="shared" si="4"/>
        <v>264.3768</v>
      </c>
      <c r="N34" s="791">
        <f t="shared" si="5"/>
        <v>264.3768</v>
      </c>
      <c r="O34" s="791">
        <v>0</v>
      </c>
      <c r="P34" s="791">
        <v>0</v>
      </c>
      <c r="Q34" s="791">
        <v>0</v>
      </c>
      <c r="R34" s="804">
        <v>0</v>
      </c>
      <c r="S34" s="899">
        <f t="shared" si="6"/>
        <v>28276</v>
      </c>
      <c r="T34" s="857">
        <v>427</v>
      </c>
      <c r="U34" s="857"/>
      <c r="V34" s="857"/>
      <c r="W34" s="857"/>
    </row>
    <row r="35" spans="1:23" s="170" customFormat="1" ht="12.75">
      <c r="A35" s="787">
        <v>25</v>
      </c>
      <c r="B35" s="788" t="s">
        <v>890</v>
      </c>
      <c r="C35" s="799">
        <v>54798</v>
      </c>
      <c r="D35" s="799">
        <v>21157</v>
      </c>
      <c r="E35" s="799">
        <v>0</v>
      </c>
      <c r="F35" s="799">
        <v>0</v>
      </c>
      <c r="G35" s="799">
        <f t="shared" si="0"/>
        <v>75955</v>
      </c>
      <c r="H35" s="803">
        <v>240</v>
      </c>
      <c r="I35" s="791">
        <f t="shared" si="1"/>
        <v>2734.38</v>
      </c>
      <c r="J35" s="791">
        <f t="shared" si="2"/>
        <v>2267.25675</v>
      </c>
      <c r="K35" s="791">
        <f t="shared" si="3"/>
        <v>467.12325</v>
      </c>
      <c r="L35" s="791">
        <v>0</v>
      </c>
      <c r="M35" s="791">
        <f t="shared" si="4"/>
        <v>546.876</v>
      </c>
      <c r="N35" s="791">
        <f t="shared" si="5"/>
        <v>546.876</v>
      </c>
      <c r="O35" s="791">
        <v>0</v>
      </c>
      <c r="P35" s="791">
        <v>0</v>
      </c>
      <c r="Q35" s="791">
        <v>0</v>
      </c>
      <c r="R35" s="804">
        <v>0</v>
      </c>
      <c r="S35" s="899">
        <f t="shared" si="6"/>
        <v>55320</v>
      </c>
      <c r="T35" s="857">
        <v>522</v>
      </c>
      <c r="U35" s="857"/>
      <c r="V35" s="857"/>
      <c r="W35" s="857"/>
    </row>
    <row r="36" spans="1:23" s="170" customFormat="1" ht="12.75">
      <c r="A36" s="787">
        <v>26</v>
      </c>
      <c r="B36" s="788" t="s">
        <v>891</v>
      </c>
      <c r="C36" s="799">
        <v>72023</v>
      </c>
      <c r="D36" s="799">
        <v>27673</v>
      </c>
      <c r="E36" s="799">
        <v>0</v>
      </c>
      <c r="F36" s="799">
        <v>0</v>
      </c>
      <c r="G36" s="799">
        <f t="shared" si="0"/>
        <v>99696</v>
      </c>
      <c r="H36" s="803">
        <v>240</v>
      </c>
      <c r="I36" s="791">
        <f t="shared" si="1"/>
        <v>3589.0559999999996</v>
      </c>
      <c r="J36" s="791">
        <f t="shared" si="2"/>
        <v>2975.9255999999996</v>
      </c>
      <c r="K36" s="791">
        <f t="shared" si="3"/>
        <v>613.1303999999999</v>
      </c>
      <c r="L36" s="791">
        <v>0</v>
      </c>
      <c r="M36" s="791">
        <f t="shared" si="4"/>
        <v>717.8112</v>
      </c>
      <c r="N36" s="791">
        <f t="shared" si="5"/>
        <v>717.8112</v>
      </c>
      <c r="O36" s="791">
        <v>0</v>
      </c>
      <c r="P36" s="791">
        <v>0</v>
      </c>
      <c r="Q36" s="791">
        <v>0</v>
      </c>
      <c r="R36" s="804">
        <v>0</v>
      </c>
      <c r="S36" s="899">
        <f t="shared" si="6"/>
        <v>72541</v>
      </c>
      <c r="T36" s="857">
        <v>518</v>
      </c>
      <c r="U36" s="857"/>
      <c r="V36" s="857"/>
      <c r="W36" s="857"/>
    </row>
    <row r="37" spans="1:23" s="170" customFormat="1" ht="12.75">
      <c r="A37" s="787">
        <v>27</v>
      </c>
      <c r="B37" s="788" t="s">
        <v>892</v>
      </c>
      <c r="C37" s="799">
        <v>61354</v>
      </c>
      <c r="D37" s="799">
        <v>17617</v>
      </c>
      <c r="E37" s="799">
        <v>0</v>
      </c>
      <c r="F37" s="799">
        <v>0</v>
      </c>
      <c r="G37" s="799">
        <f t="shared" si="0"/>
        <v>78971</v>
      </c>
      <c r="H37" s="803">
        <v>240</v>
      </c>
      <c r="I37" s="791">
        <f t="shared" si="1"/>
        <v>2842.9559999999997</v>
      </c>
      <c r="J37" s="791">
        <f t="shared" si="2"/>
        <v>2357.28435</v>
      </c>
      <c r="K37" s="791">
        <f t="shared" si="3"/>
        <v>485.67164999999994</v>
      </c>
      <c r="L37" s="791">
        <v>0</v>
      </c>
      <c r="M37" s="791">
        <f t="shared" si="4"/>
        <v>568.5912</v>
      </c>
      <c r="N37" s="791">
        <f t="shared" si="5"/>
        <v>568.5912</v>
      </c>
      <c r="O37" s="791">
        <v>0</v>
      </c>
      <c r="P37" s="791">
        <v>0</v>
      </c>
      <c r="Q37" s="791">
        <v>0</v>
      </c>
      <c r="R37" s="804">
        <v>0</v>
      </c>
      <c r="S37" s="899">
        <f t="shared" si="6"/>
        <v>61996</v>
      </c>
      <c r="T37" s="857">
        <v>642</v>
      </c>
      <c r="U37" s="857"/>
      <c r="V37" s="857"/>
      <c r="W37" s="857"/>
    </row>
    <row r="38" spans="1:23" s="170" customFormat="1" ht="12.75">
      <c r="A38" s="787">
        <v>28</v>
      </c>
      <c r="B38" s="788" t="s">
        <v>893</v>
      </c>
      <c r="C38" s="799">
        <v>65845</v>
      </c>
      <c r="D38" s="799">
        <v>19512</v>
      </c>
      <c r="E38" s="799">
        <v>0</v>
      </c>
      <c r="F38" s="799">
        <v>0</v>
      </c>
      <c r="G38" s="799">
        <f t="shared" si="0"/>
        <v>85357</v>
      </c>
      <c r="H38" s="803">
        <v>240</v>
      </c>
      <c r="I38" s="791">
        <f t="shared" si="1"/>
        <v>3072.852</v>
      </c>
      <c r="J38" s="791">
        <f t="shared" si="2"/>
        <v>2547.90645</v>
      </c>
      <c r="K38" s="791">
        <f t="shared" si="3"/>
        <v>524.9455499999999</v>
      </c>
      <c r="L38" s="791">
        <v>0</v>
      </c>
      <c r="M38" s="791">
        <f t="shared" si="4"/>
        <v>614.5704000000001</v>
      </c>
      <c r="N38" s="791">
        <f t="shared" si="5"/>
        <v>614.5704000000001</v>
      </c>
      <c r="O38" s="791">
        <v>0</v>
      </c>
      <c r="P38" s="791">
        <v>0</v>
      </c>
      <c r="Q38" s="791">
        <v>0</v>
      </c>
      <c r="R38" s="804">
        <v>0</v>
      </c>
      <c r="S38" s="899">
        <f t="shared" si="6"/>
        <v>66100</v>
      </c>
      <c r="T38" s="857">
        <v>255</v>
      </c>
      <c r="U38" s="857"/>
      <c r="V38" s="857"/>
      <c r="W38" s="857"/>
    </row>
    <row r="39" spans="1:23" s="170" customFormat="1" ht="12.75">
      <c r="A39" s="787">
        <v>29</v>
      </c>
      <c r="B39" s="788" t="s">
        <v>894</v>
      </c>
      <c r="C39" s="799">
        <v>37851</v>
      </c>
      <c r="D39" s="799">
        <v>16665</v>
      </c>
      <c r="E39" s="799">
        <v>0</v>
      </c>
      <c r="F39" s="799">
        <v>0</v>
      </c>
      <c r="G39" s="799">
        <f t="shared" si="0"/>
        <v>54516</v>
      </c>
      <c r="H39" s="803">
        <v>240</v>
      </c>
      <c r="I39" s="791">
        <f t="shared" si="1"/>
        <v>1962.5759999999998</v>
      </c>
      <c r="J39" s="791">
        <f t="shared" si="2"/>
        <v>1627.3025999999998</v>
      </c>
      <c r="K39" s="791">
        <f t="shared" si="3"/>
        <v>335.2734</v>
      </c>
      <c r="L39" s="791">
        <v>0</v>
      </c>
      <c r="M39" s="791">
        <f t="shared" si="4"/>
        <v>392.5152</v>
      </c>
      <c r="N39" s="791">
        <f t="shared" si="5"/>
        <v>392.5152</v>
      </c>
      <c r="O39" s="791">
        <v>0</v>
      </c>
      <c r="P39" s="791">
        <v>0</v>
      </c>
      <c r="Q39" s="791">
        <v>0</v>
      </c>
      <c r="R39" s="804">
        <v>0</v>
      </c>
      <c r="S39" s="899">
        <f t="shared" si="6"/>
        <v>38521</v>
      </c>
      <c r="T39" s="857">
        <v>670</v>
      </c>
      <c r="U39" s="857"/>
      <c r="V39" s="857"/>
      <c r="W39" s="857"/>
    </row>
    <row r="40" spans="1:23" s="170" customFormat="1" ht="12.75">
      <c r="A40" s="787">
        <v>30</v>
      </c>
      <c r="B40" s="788" t="s">
        <v>895</v>
      </c>
      <c r="C40" s="799">
        <v>67958</v>
      </c>
      <c r="D40" s="799">
        <v>10774</v>
      </c>
      <c r="E40" s="799">
        <v>0</v>
      </c>
      <c r="F40" s="799">
        <v>0</v>
      </c>
      <c r="G40" s="799">
        <f t="shared" si="0"/>
        <v>78732</v>
      </c>
      <c r="H40" s="803">
        <v>240</v>
      </c>
      <c r="I40" s="791">
        <f t="shared" si="1"/>
        <v>2834.3519999999994</v>
      </c>
      <c r="J40" s="791">
        <f t="shared" si="2"/>
        <v>2350.1501999999996</v>
      </c>
      <c r="K40" s="791">
        <f t="shared" si="3"/>
        <v>484.20179999999993</v>
      </c>
      <c r="L40" s="791">
        <v>0</v>
      </c>
      <c r="M40" s="791">
        <f t="shared" si="4"/>
        <v>566.8704</v>
      </c>
      <c r="N40" s="791">
        <f t="shared" si="5"/>
        <v>566.8704</v>
      </c>
      <c r="O40" s="791">
        <v>0</v>
      </c>
      <c r="P40" s="791">
        <v>0</v>
      </c>
      <c r="Q40" s="791">
        <v>0</v>
      </c>
      <c r="R40" s="804">
        <v>0</v>
      </c>
      <c r="S40" s="899">
        <f t="shared" si="6"/>
        <v>68287</v>
      </c>
      <c r="T40" s="857">
        <v>329</v>
      </c>
      <c r="U40" s="857"/>
      <c r="V40" s="857"/>
      <c r="W40" s="857"/>
    </row>
    <row r="41" spans="1:23" s="170" customFormat="1" ht="12.75">
      <c r="A41" s="787">
        <v>31</v>
      </c>
      <c r="B41" s="788" t="s">
        <v>896</v>
      </c>
      <c r="C41" s="799">
        <v>70815</v>
      </c>
      <c r="D41" s="799">
        <v>17009</v>
      </c>
      <c r="E41" s="799">
        <v>0</v>
      </c>
      <c r="F41" s="799">
        <v>0</v>
      </c>
      <c r="G41" s="799">
        <f t="shared" si="0"/>
        <v>87824</v>
      </c>
      <c r="H41" s="803">
        <v>240</v>
      </c>
      <c r="I41" s="791">
        <f t="shared" si="1"/>
        <v>3161.6639999999998</v>
      </c>
      <c r="J41" s="791">
        <f t="shared" si="2"/>
        <v>2621.5463999999997</v>
      </c>
      <c r="K41" s="791">
        <f t="shared" si="3"/>
        <v>540.1175999999999</v>
      </c>
      <c r="L41" s="791">
        <v>0</v>
      </c>
      <c r="M41" s="791">
        <f t="shared" si="4"/>
        <v>632.3328</v>
      </c>
      <c r="N41" s="791">
        <f t="shared" si="5"/>
        <v>632.3328</v>
      </c>
      <c r="O41" s="791">
        <v>0</v>
      </c>
      <c r="P41" s="791">
        <v>0</v>
      </c>
      <c r="Q41" s="791">
        <v>0</v>
      </c>
      <c r="R41" s="804">
        <v>0</v>
      </c>
      <c r="S41" s="899">
        <f t="shared" si="6"/>
        <v>72343</v>
      </c>
      <c r="T41" s="857">
        <v>1528</v>
      </c>
      <c r="U41" s="857"/>
      <c r="V41" s="857"/>
      <c r="W41" s="857"/>
    </row>
    <row r="42" spans="1:23" s="170" customFormat="1" ht="12.75">
      <c r="A42" s="787">
        <v>32</v>
      </c>
      <c r="B42" s="788" t="s">
        <v>897</v>
      </c>
      <c r="C42" s="799">
        <v>53188</v>
      </c>
      <c r="D42" s="799">
        <v>4663</v>
      </c>
      <c r="E42" s="799">
        <v>0</v>
      </c>
      <c r="F42" s="799">
        <v>0</v>
      </c>
      <c r="G42" s="799">
        <f t="shared" si="0"/>
        <v>57851</v>
      </c>
      <c r="H42" s="803">
        <v>240</v>
      </c>
      <c r="I42" s="791">
        <f t="shared" si="1"/>
        <v>2082.636</v>
      </c>
      <c r="J42" s="791">
        <f t="shared" si="2"/>
        <v>1726.85235</v>
      </c>
      <c r="K42" s="791">
        <f t="shared" si="3"/>
        <v>355.78364999999997</v>
      </c>
      <c r="L42" s="791">
        <v>0</v>
      </c>
      <c r="M42" s="791">
        <f t="shared" si="4"/>
        <v>416.5272</v>
      </c>
      <c r="N42" s="791">
        <f t="shared" si="5"/>
        <v>416.5272</v>
      </c>
      <c r="O42" s="791">
        <v>0</v>
      </c>
      <c r="P42" s="791">
        <v>0</v>
      </c>
      <c r="Q42" s="791">
        <v>0</v>
      </c>
      <c r="R42" s="804">
        <v>0</v>
      </c>
      <c r="S42" s="899">
        <f t="shared" si="6"/>
        <v>53758</v>
      </c>
      <c r="T42" s="857">
        <v>570</v>
      </c>
      <c r="U42" s="857"/>
      <c r="V42" s="857"/>
      <c r="W42" s="857"/>
    </row>
    <row r="43" spans="1:23" s="170" customFormat="1" ht="12.75">
      <c r="A43" s="787">
        <v>33</v>
      </c>
      <c r="B43" s="788" t="s">
        <v>898</v>
      </c>
      <c r="C43" s="799">
        <v>65495</v>
      </c>
      <c r="D43" s="799">
        <v>6392</v>
      </c>
      <c r="E43" s="799">
        <v>0</v>
      </c>
      <c r="F43" s="799">
        <v>160</v>
      </c>
      <c r="G43" s="799">
        <f t="shared" si="0"/>
        <v>72047</v>
      </c>
      <c r="H43" s="803">
        <v>240</v>
      </c>
      <c r="I43" s="791">
        <f t="shared" si="1"/>
        <v>2593.692</v>
      </c>
      <c r="J43" s="791">
        <f t="shared" si="2"/>
        <v>2150.60295</v>
      </c>
      <c r="K43" s="791">
        <f t="shared" si="3"/>
        <v>443.08905</v>
      </c>
      <c r="L43" s="791">
        <v>0</v>
      </c>
      <c r="M43" s="791">
        <f t="shared" si="4"/>
        <v>518.7384000000001</v>
      </c>
      <c r="N43" s="791">
        <f t="shared" si="5"/>
        <v>518.7384000000001</v>
      </c>
      <c r="O43" s="791">
        <v>0</v>
      </c>
      <c r="P43" s="791">
        <v>0</v>
      </c>
      <c r="Q43" s="791">
        <v>0</v>
      </c>
      <c r="R43" s="804">
        <v>0</v>
      </c>
      <c r="S43" s="899">
        <f t="shared" si="6"/>
        <v>66155</v>
      </c>
      <c r="T43" s="857">
        <v>660</v>
      </c>
      <c r="U43" s="857"/>
      <c r="V43" s="857"/>
      <c r="W43" s="857"/>
    </row>
    <row r="44" spans="1:23" s="170" customFormat="1" ht="12.75">
      <c r="A44" s="787">
        <v>34</v>
      </c>
      <c r="B44" s="788" t="s">
        <v>899</v>
      </c>
      <c r="C44" s="799">
        <v>42697</v>
      </c>
      <c r="D44" s="799">
        <v>3368</v>
      </c>
      <c r="E44" s="799">
        <v>0</v>
      </c>
      <c r="F44" s="799">
        <v>0</v>
      </c>
      <c r="G44" s="799">
        <f t="shared" si="0"/>
        <v>46065</v>
      </c>
      <c r="H44" s="803">
        <v>240</v>
      </c>
      <c r="I44" s="791">
        <f t="shared" si="1"/>
        <v>1658.3399999999997</v>
      </c>
      <c r="J44" s="791">
        <f t="shared" si="2"/>
        <v>1375.0402499999998</v>
      </c>
      <c r="K44" s="791">
        <f t="shared" si="3"/>
        <v>283.29974999999996</v>
      </c>
      <c r="L44" s="791">
        <v>0</v>
      </c>
      <c r="M44" s="791">
        <f t="shared" si="4"/>
        <v>331.668</v>
      </c>
      <c r="N44" s="791">
        <f t="shared" si="5"/>
        <v>331.668</v>
      </c>
      <c r="O44" s="791">
        <v>0</v>
      </c>
      <c r="P44" s="791">
        <v>0</v>
      </c>
      <c r="Q44" s="791">
        <v>0</v>
      </c>
      <c r="R44" s="804">
        <v>0</v>
      </c>
      <c r="S44" s="899">
        <f t="shared" si="6"/>
        <v>43111</v>
      </c>
      <c r="T44" s="857">
        <v>414</v>
      </c>
      <c r="U44" s="857"/>
      <c r="V44" s="857"/>
      <c r="W44" s="857"/>
    </row>
    <row r="45" spans="1:23" s="170" customFormat="1" ht="12.75">
      <c r="A45" s="1331" t="s">
        <v>900</v>
      </c>
      <c r="B45" s="1332"/>
      <c r="C45" s="802">
        <v>1258181</v>
      </c>
      <c r="D45" s="802">
        <v>366445</v>
      </c>
      <c r="E45" s="802">
        <v>0</v>
      </c>
      <c r="F45" s="802">
        <v>826</v>
      </c>
      <c r="G45" s="802">
        <f>SUM(G11:G44)</f>
        <v>1625452</v>
      </c>
      <c r="H45" s="800">
        <v>240</v>
      </c>
      <c r="I45" s="790">
        <f t="shared" si="1"/>
        <v>58516.27199999999</v>
      </c>
      <c r="J45" s="790">
        <f t="shared" si="2"/>
        <v>48519.74219999999</v>
      </c>
      <c r="K45" s="790">
        <f t="shared" si="3"/>
        <v>9996.529799999998</v>
      </c>
      <c r="L45" s="792">
        <v>0</v>
      </c>
      <c r="M45" s="792">
        <f t="shared" si="4"/>
        <v>11703.2544</v>
      </c>
      <c r="N45" s="792">
        <f t="shared" si="5"/>
        <v>11703.2544</v>
      </c>
      <c r="O45" s="792">
        <v>0</v>
      </c>
      <c r="P45" s="792">
        <v>0</v>
      </c>
      <c r="Q45" s="792">
        <v>0</v>
      </c>
      <c r="R45" s="801">
        <v>0</v>
      </c>
      <c r="S45" s="899">
        <f t="shared" si="6"/>
        <v>1272132</v>
      </c>
      <c r="T45" s="857">
        <v>13951</v>
      </c>
      <c r="U45" s="857"/>
      <c r="V45" s="857"/>
      <c r="W45" s="857"/>
    </row>
    <row r="46" spans="1:19" ht="12.75">
      <c r="A46" s="179"/>
      <c r="B46" s="179"/>
      <c r="C46" s="179"/>
      <c r="D46" s="179"/>
      <c r="E46" s="179"/>
      <c r="F46" s="179"/>
      <c r="G46" s="179"/>
      <c r="H46" s="179"/>
      <c r="I46" s="178"/>
      <c r="J46" s="178"/>
      <c r="K46" s="178"/>
      <c r="L46" s="178"/>
      <c r="M46" s="178"/>
      <c r="N46" s="178"/>
      <c r="O46" s="178"/>
      <c r="P46" s="178"/>
      <c r="Q46" s="178"/>
      <c r="R46" s="178"/>
      <c r="S46" s="178"/>
    </row>
    <row r="47" spans="1:19" ht="12.75">
      <c r="A47" s="180" t="s">
        <v>7</v>
      </c>
      <c r="B47" s="181"/>
      <c r="C47" s="181"/>
      <c r="D47" s="179"/>
      <c r="E47" s="179"/>
      <c r="F47" s="849"/>
      <c r="G47" s="849"/>
      <c r="H47" s="179"/>
      <c r="I47" s="178"/>
      <c r="J47" s="178"/>
      <c r="K47" s="178"/>
      <c r="L47" s="178"/>
      <c r="M47" s="178"/>
      <c r="N47" s="178"/>
      <c r="O47" s="178"/>
      <c r="P47" s="178"/>
      <c r="Q47" s="178"/>
      <c r="R47" s="178"/>
      <c r="S47" s="178"/>
    </row>
    <row r="48" spans="1:19" ht="12.75">
      <c r="A48" s="182" t="s">
        <v>8</v>
      </c>
      <c r="B48" s="182"/>
      <c r="C48" s="182"/>
      <c r="H48" s="850"/>
      <c r="I48" s="178"/>
      <c r="J48" s="178"/>
      <c r="K48" s="178"/>
      <c r="L48" s="178"/>
      <c r="M48" s="178"/>
      <c r="N48" s="178"/>
      <c r="O48" s="178"/>
      <c r="P48" s="178"/>
      <c r="Q48" s="178"/>
      <c r="R48" s="178"/>
      <c r="S48" s="178"/>
    </row>
    <row r="49" spans="1:19" ht="12.75">
      <c r="A49" s="182" t="s">
        <v>9</v>
      </c>
      <c r="B49" s="182"/>
      <c r="C49" s="182"/>
      <c r="H49" s="850"/>
      <c r="I49" s="178"/>
      <c r="J49" s="178"/>
      <c r="K49" s="178"/>
      <c r="L49" s="178"/>
      <c r="M49" s="178"/>
      <c r="N49" s="178"/>
      <c r="O49" s="178"/>
      <c r="P49" s="178"/>
      <c r="Q49" s="178"/>
      <c r="R49" s="178"/>
      <c r="S49" s="178"/>
    </row>
    <row r="50" spans="1:19" ht="12.75">
      <c r="A50" s="182"/>
      <c r="B50" s="182"/>
      <c r="C50" s="182"/>
      <c r="I50" s="178"/>
      <c r="J50" s="178"/>
      <c r="K50" s="178"/>
      <c r="L50" s="178"/>
      <c r="M50" s="178"/>
      <c r="N50" s="178"/>
      <c r="O50" s="178"/>
      <c r="P50" s="178"/>
      <c r="Q50" s="178"/>
      <c r="R50" s="178"/>
      <c r="S50" s="178"/>
    </row>
    <row r="51" spans="1:19" ht="12.75">
      <c r="A51" s="182"/>
      <c r="B51" s="182"/>
      <c r="C51" s="182"/>
      <c r="I51" s="178"/>
      <c r="J51" s="178"/>
      <c r="K51" s="178"/>
      <c r="L51" s="178"/>
      <c r="M51" s="178"/>
      <c r="N51" s="178"/>
      <c r="O51" s="178"/>
      <c r="P51" s="178"/>
      <c r="Q51" s="178"/>
      <c r="R51" s="178"/>
      <c r="S51" s="178"/>
    </row>
    <row r="52" spans="1:19" ht="12.75">
      <c r="A52" s="12" t="s">
        <v>1121</v>
      </c>
      <c r="H52" s="182"/>
      <c r="I52" s="178"/>
      <c r="J52" s="182"/>
      <c r="K52" s="182"/>
      <c r="L52" s="182"/>
      <c r="M52" s="182"/>
      <c r="N52" s="182"/>
      <c r="O52" s="182"/>
      <c r="P52" s="182"/>
      <c r="Q52" s="182"/>
      <c r="R52" s="182"/>
      <c r="S52" s="182"/>
    </row>
    <row r="53" spans="9:19" ht="12.75" customHeight="1">
      <c r="I53" s="182"/>
      <c r="J53" s="178"/>
      <c r="K53" s="786"/>
      <c r="L53" s="786"/>
      <c r="M53" s="786"/>
      <c r="N53" s="1319" t="s">
        <v>13</v>
      </c>
      <c r="O53" s="1319"/>
      <c r="P53" s="1319"/>
      <c r="Q53" s="1319"/>
      <c r="R53" s="1319"/>
      <c r="S53" s="870"/>
    </row>
    <row r="54" spans="9:19" ht="12.75" customHeight="1">
      <c r="I54" s="1328" t="s">
        <v>86</v>
      </c>
      <c r="J54" s="1328"/>
      <c r="K54" s="1328"/>
      <c r="L54" s="1328"/>
      <c r="M54" s="1328"/>
      <c r="N54" s="1328"/>
      <c r="O54" s="1328"/>
      <c r="P54" s="1328"/>
      <c r="Q54" s="1328"/>
      <c r="R54" s="1328"/>
      <c r="S54" s="874"/>
    </row>
    <row r="55" spans="1:19" ht="12.75">
      <c r="A55" s="182"/>
      <c r="B55" s="182"/>
      <c r="I55" s="178"/>
      <c r="J55" s="182"/>
      <c r="K55" s="182"/>
      <c r="L55" s="182"/>
      <c r="M55" s="182"/>
      <c r="N55" s="182"/>
      <c r="O55" s="182"/>
      <c r="P55" s="182"/>
      <c r="Q55" s="182"/>
      <c r="R55" s="182"/>
      <c r="S55" s="182"/>
    </row>
    <row r="57" spans="1:19" ht="12.75">
      <c r="A57" s="1333"/>
      <c r="B57" s="1333"/>
      <c r="C57" s="1333"/>
      <c r="D57" s="1333"/>
      <c r="E57" s="1333"/>
      <c r="F57" s="1333"/>
      <c r="G57" s="1333"/>
      <c r="H57" s="1333"/>
      <c r="I57" s="1333"/>
      <c r="J57" s="1333"/>
      <c r="K57" s="1333"/>
      <c r="L57" s="1333"/>
      <c r="M57" s="1333"/>
      <c r="N57" s="1333"/>
      <c r="O57" s="1333"/>
      <c r="P57" s="1333"/>
      <c r="Q57" s="1333"/>
      <c r="R57" s="1333"/>
      <c r="S57" s="877"/>
    </row>
  </sheetData>
  <sheetProtection/>
  <mergeCells count="18">
    <mergeCell ref="I8:L8"/>
    <mergeCell ref="M8:R8"/>
    <mergeCell ref="G1:I1"/>
    <mergeCell ref="Q1:R1"/>
    <mergeCell ref="A2:R2"/>
    <mergeCell ref="A3:R3"/>
    <mergeCell ref="A4:R5"/>
    <mergeCell ref="A6:R6"/>
    <mergeCell ref="A45:B45"/>
    <mergeCell ref="N53:R53"/>
    <mergeCell ref="I54:R54"/>
    <mergeCell ref="A57:R57"/>
    <mergeCell ref="A7:B7"/>
    <mergeCell ref="L7:R7"/>
    <mergeCell ref="A8:A9"/>
    <mergeCell ref="B8:B9"/>
    <mergeCell ref="C8:G8"/>
    <mergeCell ref="H8:H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AB31"/>
  <sheetViews>
    <sheetView zoomScale="70" zoomScaleNormal="70" zoomScaleSheetLayoutView="80" zoomScalePageLayoutView="0" workbookViewId="0" topLeftCell="G7">
      <selection activeCell="A30" sqref="A30:Z31"/>
    </sheetView>
  </sheetViews>
  <sheetFormatPr defaultColWidth="9.140625" defaultRowHeight="12.75"/>
  <cols>
    <col min="1" max="1" width="7.28125" style="130" customWidth="1"/>
    <col min="2" max="2" width="26.00390625" style="130" customWidth="1"/>
    <col min="3" max="3" width="13.140625" style="130" bestFit="1" customWidth="1"/>
    <col min="4" max="5" width="11.421875" style="130" bestFit="1" customWidth="1"/>
    <col min="6" max="6" width="15.28125" style="130" customWidth="1"/>
    <col min="7" max="7" width="16.00390625" style="130" customWidth="1"/>
    <col min="8" max="8" width="12.00390625" style="130" bestFit="1" customWidth="1"/>
    <col min="9" max="10" width="10.7109375" style="130" customWidth="1"/>
    <col min="11" max="11" width="14.421875" style="130" customWidth="1"/>
    <col min="12" max="12" width="14.8515625" style="130" bestFit="1" customWidth="1"/>
    <col min="13" max="13" width="14.57421875" style="130" bestFit="1" customWidth="1"/>
    <col min="14" max="14" width="13.140625" style="130" bestFit="1" customWidth="1"/>
    <col min="15" max="15" width="11.421875" style="130" bestFit="1" customWidth="1"/>
    <col min="16" max="16" width="14.7109375" style="130" customWidth="1"/>
    <col min="17" max="17" width="15.8515625" style="130" customWidth="1"/>
    <col min="18" max="18" width="14.421875" style="130" bestFit="1" customWidth="1"/>
    <col min="19" max="21" width="9.140625" style="130" customWidth="1"/>
    <col min="22" max="22" width="14.8515625" style="130" customWidth="1"/>
    <col min="23" max="25" width="8.8515625" style="130" customWidth="1"/>
    <col min="26" max="26" width="15.28125" style="130" customWidth="1"/>
    <col min="27" max="16384" width="9.140625" style="130" customWidth="1"/>
  </cols>
  <sheetData>
    <row r="1" ht="15">
      <c r="Z1" s="131" t="s">
        <v>561</v>
      </c>
    </row>
    <row r="2" spans="1:26" ht="15.75">
      <c r="A2" s="1051" t="s">
        <v>0</v>
      </c>
      <c r="B2" s="1051"/>
      <c r="C2" s="1051"/>
      <c r="D2" s="1051"/>
      <c r="E2" s="1051"/>
      <c r="F2" s="1051"/>
      <c r="G2" s="1051"/>
      <c r="H2" s="1051"/>
      <c r="I2" s="1051"/>
      <c r="J2" s="1051"/>
      <c r="K2" s="1051"/>
      <c r="L2" s="1051"/>
      <c r="M2" s="1051"/>
      <c r="N2" s="1051"/>
      <c r="O2" s="1051"/>
      <c r="P2" s="1051"/>
      <c r="Q2" s="1051"/>
      <c r="R2" s="1051"/>
      <c r="S2" s="1051"/>
      <c r="T2" s="1051"/>
      <c r="U2" s="1051"/>
      <c r="V2" s="1051"/>
      <c r="W2" s="1051"/>
      <c r="X2" s="1051"/>
      <c r="Y2" s="1051"/>
      <c r="Z2" s="1051"/>
    </row>
    <row r="3" spans="1:28" ht="20.25">
      <c r="A3" s="1050" t="s">
        <v>656</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c r="AA3" s="93"/>
      <c r="AB3" s="93"/>
    </row>
    <row r="4" spans="3:26" ht="18">
      <c r="C4" s="132"/>
      <c r="D4" s="132"/>
      <c r="E4" s="132"/>
      <c r="F4" s="132"/>
      <c r="G4" s="132"/>
      <c r="H4" s="132"/>
      <c r="I4" s="132"/>
      <c r="J4" s="132"/>
      <c r="K4" s="132"/>
      <c r="L4" s="132"/>
      <c r="M4" s="132"/>
      <c r="N4" s="132"/>
      <c r="O4" s="132"/>
      <c r="P4" s="132"/>
      <c r="Q4" s="132"/>
      <c r="R4" s="132"/>
      <c r="S4" s="132"/>
      <c r="T4" s="132"/>
      <c r="U4" s="132"/>
      <c r="V4" s="132"/>
      <c r="W4" s="132"/>
      <c r="X4" s="132"/>
      <c r="Y4" s="132"/>
      <c r="Z4" s="132"/>
    </row>
    <row r="5" spans="2:26" ht="15.75">
      <c r="B5" s="1053" t="s">
        <v>659</v>
      </c>
      <c r="C5" s="1053"/>
      <c r="D5" s="1053"/>
      <c r="E5" s="1053"/>
      <c r="F5" s="1053"/>
      <c r="G5" s="1053"/>
      <c r="H5" s="1053"/>
      <c r="I5" s="1053"/>
      <c r="J5" s="1053"/>
      <c r="K5" s="1053"/>
      <c r="L5" s="1053"/>
      <c r="M5" s="1053"/>
      <c r="N5" s="1053"/>
      <c r="O5" s="1053"/>
      <c r="P5" s="1053"/>
      <c r="Q5" s="1053"/>
      <c r="R5" s="1053"/>
      <c r="S5" s="1053"/>
      <c r="T5" s="1053"/>
      <c r="U5" s="1053"/>
      <c r="V5" s="1053"/>
      <c r="W5" s="1053"/>
      <c r="X5" s="64"/>
      <c r="Y5" s="1054" t="s">
        <v>263</v>
      </c>
      <c r="Z5" s="1055"/>
    </row>
    <row r="6" spans="13:22" ht="15">
      <c r="M6" s="63"/>
      <c r="N6" s="63"/>
      <c r="O6" s="63"/>
      <c r="P6" s="63"/>
      <c r="Q6" s="63"/>
      <c r="R6" s="63"/>
      <c r="S6" s="63"/>
      <c r="T6" s="63"/>
      <c r="U6" s="63"/>
      <c r="V6" s="63"/>
    </row>
    <row r="7" spans="1:26" ht="15.75">
      <c r="A7" s="1056" t="s">
        <v>936</v>
      </c>
      <c r="B7" s="1056"/>
      <c r="R7" s="1057" t="s">
        <v>825</v>
      </c>
      <c r="S7" s="1057"/>
      <c r="T7" s="1057"/>
      <c r="U7" s="1057"/>
      <c r="V7" s="1057"/>
      <c r="W7" s="1057"/>
      <c r="X7" s="1057"/>
      <c r="Y7" s="1057"/>
      <c r="Z7" s="1057"/>
    </row>
    <row r="8" spans="1:26" ht="35.25" customHeight="1">
      <c r="A8" s="1029" t="s">
        <v>2</v>
      </c>
      <c r="B8" s="1029" t="s">
        <v>149</v>
      </c>
      <c r="C8" s="1028" t="s">
        <v>150</v>
      </c>
      <c r="D8" s="1028"/>
      <c r="E8" s="1028"/>
      <c r="F8" s="134"/>
      <c r="G8" s="1028" t="s">
        <v>151</v>
      </c>
      <c r="H8" s="1029" t="s">
        <v>182</v>
      </c>
      <c r="I8" s="1029"/>
      <c r="J8" s="1029"/>
      <c r="K8" s="1029"/>
      <c r="L8" s="1029"/>
      <c r="M8" s="1029"/>
      <c r="N8" s="1029"/>
      <c r="O8" s="1029"/>
      <c r="P8" s="1029"/>
      <c r="Q8" s="1029"/>
      <c r="R8" s="1029" t="s">
        <v>183</v>
      </c>
      <c r="S8" s="1029"/>
      <c r="T8" s="1029"/>
      <c r="U8" s="1029"/>
      <c r="V8" s="1029"/>
      <c r="W8" s="1029"/>
      <c r="X8" s="1029"/>
      <c r="Y8" s="1029"/>
      <c r="Z8" s="1029"/>
    </row>
    <row r="9" spans="1:26" ht="15">
      <c r="A9" s="1029"/>
      <c r="B9" s="1029"/>
      <c r="C9" s="1028" t="s">
        <v>264</v>
      </c>
      <c r="D9" s="1028" t="s">
        <v>43</v>
      </c>
      <c r="E9" s="1028" t="s">
        <v>44</v>
      </c>
      <c r="F9" s="134"/>
      <c r="G9" s="1028"/>
      <c r="H9" s="1029" t="s">
        <v>184</v>
      </c>
      <c r="I9" s="1029"/>
      <c r="J9" s="1029"/>
      <c r="K9" s="1029"/>
      <c r="L9" s="1029"/>
      <c r="M9" s="1029" t="s">
        <v>168</v>
      </c>
      <c r="N9" s="1029"/>
      <c r="O9" s="1029"/>
      <c r="P9" s="1029"/>
      <c r="Q9" s="1029"/>
      <c r="R9" s="1029" t="s">
        <v>152</v>
      </c>
      <c r="S9" s="1029"/>
      <c r="T9" s="1029"/>
      <c r="U9" s="1029"/>
      <c r="V9" s="1029"/>
      <c r="W9" s="1029" t="s">
        <v>167</v>
      </c>
      <c r="X9" s="1029"/>
      <c r="Y9" s="1029"/>
      <c r="Z9" s="1029"/>
    </row>
    <row r="10" spans="1:26" ht="15">
      <c r="A10" s="1029"/>
      <c r="B10" s="1029"/>
      <c r="C10" s="1028"/>
      <c r="D10" s="1028"/>
      <c r="E10" s="1028"/>
      <c r="F10" s="134"/>
      <c r="G10" s="1028"/>
      <c r="H10" s="1034" t="s">
        <v>153</v>
      </c>
      <c r="I10" s="1035"/>
      <c r="J10" s="1036"/>
      <c r="K10" s="866"/>
      <c r="L10" s="1040" t="s">
        <v>154</v>
      </c>
      <c r="M10" s="1044" t="s">
        <v>153</v>
      </c>
      <c r="N10" s="1045"/>
      <c r="O10" s="1046"/>
      <c r="P10" s="867"/>
      <c r="Q10" s="1040" t="s">
        <v>154</v>
      </c>
      <c r="R10" s="1044" t="s">
        <v>153</v>
      </c>
      <c r="S10" s="1045"/>
      <c r="T10" s="1046"/>
      <c r="U10" s="867"/>
      <c r="V10" s="1040" t="s">
        <v>154</v>
      </c>
      <c r="W10" s="1044" t="s">
        <v>153</v>
      </c>
      <c r="X10" s="1045"/>
      <c r="Y10" s="1046"/>
      <c r="Z10" s="1040" t="s">
        <v>154</v>
      </c>
    </row>
    <row r="11" spans="1:26" ht="15" customHeight="1">
      <c r="A11" s="1029"/>
      <c r="B11" s="1029"/>
      <c r="C11" s="1028"/>
      <c r="D11" s="1028"/>
      <c r="E11" s="1028"/>
      <c r="F11" s="134"/>
      <c r="G11" s="1028"/>
      <c r="H11" s="1037"/>
      <c r="I11" s="1038"/>
      <c r="J11" s="1039"/>
      <c r="K11" s="883"/>
      <c r="L11" s="1041"/>
      <c r="M11" s="1047"/>
      <c r="N11" s="1048"/>
      <c r="O11" s="1049"/>
      <c r="P11" s="885"/>
      <c r="Q11" s="1041"/>
      <c r="R11" s="1047"/>
      <c r="S11" s="1048"/>
      <c r="T11" s="1049"/>
      <c r="U11" s="885"/>
      <c r="V11" s="1041"/>
      <c r="W11" s="1047"/>
      <c r="X11" s="1048"/>
      <c r="Y11" s="1049"/>
      <c r="Z11" s="1041"/>
    </row>
    <row r="12" spans="1:26" ht="15">
      <c r="A12" s="1029"/>
      <c r="B12" s="1029"/>
      <c r="C12" s="1028"/>
      <c r="D12" s="1028"/>
      <c r="E12" s="1028"/>
      <c r="F12" s="134"/>
      <c r="G12" s="1028"/>
      <c r="H12" s="134" t="s">
        <v>264</v>
      </c>
      <c r="I12" s="134" t="s">
        <v>43</v>
      </c>
      <c r="J12" s="135" t="s">
        <v>44</v>
      </c>
      <c r="K12" s="884"/>
      <c r="L12" s="1042"/>
      <c r="M12" s="133" t="s">
        <v>264</v>
      </c>
      <c r="N12" s="133" t="s">
        <v>43</v>
      </c>
      <c r="O12" s="133" t="s">
        <v>44</v>
      </c>
      <c r="P12" s="886"/>
      <c r="Q12" s="1042"/>
      <c r="R12" s="133" t="s">
        <v>264</v>
      </c>
      <c r="S12" s="133" t="s">
        <v>43</v>
      </c>
      <c r="T12" s="133" t="s">
        <v>44</v>
      </c>
      <c r="U12" s="886"/>
      <c r="V12" s="1042"/>
      <c r="W12" s="133" t="s">
        <v>264</v>
      </c>
      <c r="X12" s="133" t="s">
        <v>43</v>
      </c>
      <c r="Y12" s="133" t="s">
        <v>44</v>
      </c>
      <c r="Z12" s="1042"/>
    </row>
    <row r="13" spans="1:26" ht="15">
      <c r="A13" s="133">
        <v>1</v>
      </c>
      <c r="B13" s="133">
        <v>2</v>
      </c>
      <c r="C13" s="133">
        <v>3</v>
      </c>
      <c r="D13" s="133">
        <v>4</v>
      </c>
      <c r="E13" s="133">
        <v>5</v>
      </c>
      <c r="F13" s="133"/>
      <c r="G13" s="133">
        <v>6</v>
      </c>
      <c r="H13" s="133">
        <v>7</v>
      </c>
      <c r="I13" s="133">
        <v>8</v>
      </c>
      <c r="J13" s="133">
        <v>9</v>
      </c>
      <c r="K13" s="133"/>
      <c r="L13" s="133">
        <v>10</v>
      </c>
      <c r="M13" s="133">
        <v>11</v>
      </c>
      <c r="N13" s="133">
        <v>12</v>
      </c>
      <c r="O13" s="133">
        <v>13</v>
      </c>
      <c r="P13" s="133"/>
      <c r="Q13" s="133">
        <v>14</v>
      </c>
      <c r="R13" s="133">
        <v>15</v>
      </c>
      <c r="S13" s="133">
        <v>16</v>
      </c>
      <c r="T13" s="133">
        <v>17</v>
      </c>
      <c r="U13" s="133"/>
      <c r="V13" s="133">
        <v>18</v>
      </c>
      <c r="W13" s="133">
        <v>19</v>
      </c>
      <c r="X13" s="133">
        <v>20</v>
      </c>
      <c r="Y13" s="133">
        <v>21</v>
      </c>
      <c r="Z13" s="133">
        <v>22</v>
      </c>
    </row>
    <row r="14" spans="1:26" ht="15">
      <c r="A14" s="1030" t="s">
        <v>216</v>
      </c>
      <c r="B14" s="1031"/>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row>
    <row r="15" spans="1:26" ht="36">
      <c r="A15" s="408">
        <v>1</v>
      </c>
      <c r="B15" s="409" t="s">
        <v>215</v>
      </c>
      <c r="C15" s="407">
        <v>7966.44924</v>
      </c>
      <c r="D15" s="407">
        <v>2046.497124</v>
      </c>
      <c r="E15" s="407">
        <v>855.3336360000001</v>
      </c>
      <c r="F15" s="407">
        <f>C15+D15+E15</f>
        <v>10868.279999999999</v>
      </c>
      <c r="G15" s="219" t="s">
        <v>909</v>
      </c>
      <c r="H15" s="395">
        <v>8097.167590857031</v>
      </c>
      <c r="I15" s="395">
        <v>2080.0772951683202</v>
      </c>
      <c r="J15" s="395">
        <v>869.3684712147999</v>
      </c>
      <c r="K15" s="407">
        <v>11046.613357240152</v>
      </c>
      <c r="L15" s="219" t="s">
        <v>912</v>
      </c>
      <c r="M15" s="395">
        <f>P15*73.3/100</f>
        <v>16063.61683085703</v>
      </c>
      <c r="N15" s="395">
        <f>P15*18.83/100</f>
        <v>4126.57441916832</v>
      </c>
      <c r="O15" s="395">
        <f>P15*7.87/100</f>
        <v>1724.7021072148</v>
      </c>
      <c r="P15" s="407">
        <f>F15+K15</f>
        <v>21914.89335724015</v>
      </c>
      <c r="Q15" s="219" t="s">
        <v>912</v>
      </c>
      <c r="R15" s="407">
        <v>2396.1695967</v>
      </c>
      <c r="S15" s="407">
        <v>615.55079817</v>
      </c>
      <c r="T15" s="407">
        <v>257.26950513</v>
      </c>
      <c r="U15" s="407"/>
      <c r="V15" s="219" t="s">
        <v>1060</v>
      </c>
      <c r="W15" s="219">
        <v>1891.7128395</v>
      </c>
      <c r="X15" s="219">
        <v>485.96115645</v>
      </c>
      <c r="Y15" s="219">
        <v>203.10750405</v>
      </c>
      <c r="Z15" s="219" t="s">
        <v>1064</v>
      </c>
    </row>
    <row r="16" spans="1:26" ht="36">
      <c r="A16" s="408">
        <v>2</v>
      </c>
      <c r="B16" s="409" t="s">
        <v>933</v>
      </c>
      <c r="C16" s="407">
        <v>1393.88746</v>
      </c>
      <c r="D16" s="407">
        <v>358.07504599999993</v>
      </c>
      <c r="E16" s="407">
        <v>149.65749399999999</v>
      </c>
      <c r="F16" s="407">
        <f>C16+D16+E16</f>
        <v>1901.62</v>
      </c>
      <c r="G16" s="219" t="s">
        <v>1129</v>
      </c>
      <c r="H16" s="395">
        <v>1416.7592143490554</v>
      </c>
      <c r="I16" s="395">
        <v>363.9505594296413</v>
      </c>
      <c r="J16" s="395">
        <v>152.1131653059627</v>
      </c>
      <c r="K16" s="407">
        <v>1932.8229390846593</v>
      </c>
      <c r="L16" s="219" t="s">
        <v>912</v>
      </c>
      <c r="M16" s="395">
        <f>P16*73.3/100</f>
        <v>2810.6466743490546</v>
      </c>
      <c r="N16" s="395">
        <f>P16*18.83/100</f>
        <v>722.0256054296412</v>
      </c>
      <c r="O16" s="395">
        <f>P16*7.87/100</f>
        <v>301.7706593059627</v>
      </c>
      <c r="P16" s="407">
        <f>F16+K16</f>
        <v>3834.442939084659</v>
      </c>
      <c r="Q16" s="219" t="s">
        <v>912</v>
      </c>
      <c r="R16" s="407">
        <v>419.78206320000004</v>
      </c>
      <c r="S16" s="407">
        <v>107.83760231999997</v>
      </c>
      <c r="T16" s="407">
        <v>45.07073448</v>
      </c>
      <c r="U16" s="407"/>
      <c r="V16" s="219" t="s">
        <v>1060</v>
      </c>
      <c r="W16" s="219">
        <v>331.406892</v>
      </c>
      <c r="X16" s="219">
        <v>85.13494919999998</v>
      </c>
      <c r="Y16" s="219">
        <v>35.582158799999995</v>
      </c>
      <c r="Z16" s="219" t="s">
        <v>1064</v>
      </c>
    </row>
    <row r="17" spans="1:26" ht="36">
      <c r="A17" s="408">
        <v>3</v>
      </c>
      <c r="B17" s="409" t="s">
        <v>934</v>
      </c>
      <c r="C17" s="407">
        <v>1393.8801299999998</v>
      </c>
      <c r="D17" s="407">
        <v>358.0731629999999</v>
      </c>
      <c r="E17" s="407">
        <v>149.65670699999998</v>
      </c>
      <c r="F17" s="407">
        <f>C17+D17+E17</f>
        <v>1901.6099999999997</v>
      </c>
      <c r="G17" s="219" t="s">
        <v>910</v>
      </c>
      <c r="H17" s="395">
        <v>1416.7517640739507</v>
      </c>
      <c r="I17" s="395">
        <v>363.94864553223044</v>
      </c>
      <c r="J17" s="395">
        <v>152.11236539238735</v>
      </c>
      <c r="K17" s="407">
        <v>1932.8127749985686</v>
      </c>
      <c r="L17" s="219" t="s">
        <v>935</v>
      </c>
      <c r="M17" s="395">
        <f>P17*73.3/100</f>
        <v>2810.6318940739507</v>
      </c>
      <c r="N17" s="395">
        <f>P17*18.83/100</f>
        <v>722.0218085322304</v>
      </c>
      <c r="O17" s="395">
        <f>P17*7.87/100</f>
        <v>301.76907239238733</v>
      </c>
      <c r="P17" s="407">
        <f>F17+K17</f>
        <v>3834.4227749985685</v>
      </c>
      <c r="Q17" s="219" t="s">
        <v>935</v>
      </c>
      <c r="R17" s="407">
        <v>419.7806704999999</v>
      </c>
      <c r="S17" s="407">
        <v>107.83724454999998</v>
      </c>
      <c r="T17" s="407">
        <v>45.07058495</v>
      </c>
      <c r="U17" s="407"/>
      <c r="V17" s="219" t="s">
        <v>1061</v>
      </c>
      <c r="W17" s="219">
        <v>331.40579249999996</v>
      </c>
      <c r="X17" s="219">
        <v>85.13466674999998</v>
      </c>
      <c r="Y17" s="219">
        <v>35.58204075</v>
      </c>
      <c r="Z17" s="219" t="s">
        <v>1065</v>
      </c>
    </row>
    <row r="18" spans="1:26" ht="36">
      <c r="A18" s="410">
        <v>4</v>
      </c>
      <c r="B18" s="409" t="s">
        <v>155</v>
      </c>
      <c r="C18" s="407">
        <v>9347.52386</v>
      </c>
      <c r="D18" s="407">
        <v>2401.2806859999996</v>
      </c>
      <c r="E18" s="407">
        <v>1003.615454</v>
      </c>
      <c r="F18" s="407">
        <f>C18+D18+E18</f>
        <v>12752.42</v>
      </c>
      <c r="G18" s="219" t="s">
        <v>910</v>
      </c>
      <c r="H18" s="395">
        <v>9500.903724324093</v>
      </c>
      <c r="I18" s="395">
        <v>2440.6823619239103</v>
      </c>
      <c r="J18" s="395">
        <v>1020.0833875911406</v>
      </c>
      <c r="K18" s="407">
        <v>12961.669473839143</v>
      </c>
      <c r="L18" s="219" t="s">
        <v>913</v>
      </c>
      <c r="M18" s="395">
        <f>P18*73.3/100</f>
        <v>18848.42758432409</v>
      </c>
      <c r="N18" s="395">
        <f>P18*18.83/100</f>
        <v>4841.96304792391</v>
      </c>
      <c r="O18" s="395">
        <f>P18*7.87/100</f>
        <v>2023.6988415911408</v>
      </c>
      <c r="P18" s="407">
        <f>F18+K18</f>
        <v>25714.089473839143</v>
      </c>
      <c r="Q18" s="219" t="s">
        <v>913</v>
      </c>
      <c r="R18" s="407">
        <v>2857.9387795</v>
      </c>
      <c r="S18" s="407">
        <v>734.1744504499999</v>
      </c>
      <c r="T18" s="407">
        <v>306.84827005</v>
      </c>
      <c r="U18" s="407"/>
      <c r="V18" s="219" t="s">
        <v>1062</v>
      </c>
      <c r="W18" s="219">
        <v>2256.2674574999996</v>
      </c>
      <c r="X18" s="219">
        <v>579.61140825</v>
      </c>
      <c r="Y18" s="219">
        <v>242.24863424999998</v>
      </c>
      <c r="Z18" s="219" t="s">
        <v>1066</v>
      </c>
    </row>
    <row r="19" spans="1:26" ht="36">
      <c r="A19" s="410">
        <v>5</v>
      </c>
      <c r="B19" s="409" t="s">
        <v>156</v>
      </c>
      <c r="C19" s="407">
        <v>12728.28112</v>
      </c>
      <c r="D19" s="407">
        <v>3269.761712</v>
      </c>
      <c r="E19" s="407">
        <v>1366.597168</v>
      </c>
      <c r="F19" s="407">
        <f>C19+D19+E19</f>
        <v>17364.64</v>
      </c>
      <c r="G19" s="219" t="s">
        <v>911</v>
      </c>
      <c r="H19" s="395">
        <v>12937.134508395038</v>
      </c>
      <c r="I19" s="395">
        <v>3323.4139535208537</v>
      </c>
      <c r="J19" s="395">
        <v>1389.0211266175847</v>
      </c>
      <c r="K19" s="407">
        <v>17649.56958853348</v>
      </c>
      <c r="L19" s="219" t="s">
        <v>914</v>
      </c>
      <c r="M19" s="395">
        <f>P19*73.3/100</f>
        <v>25665.41562839504</v>
      </c>
      <c r="N19" s="395">
        <f>P19*18.83/100</f>
        <v>6593.175665520854</v>
      </c>
      <c r="O19" s="395">
        <f>P19*7.87/100</f>
        <v>2755.618294617585</v>
      </c>
      <c r="P19" s="407">
        <f>F19+K19</f>
        <v>35014.20958853348</v>
      </c>
      <c r="Q19" s="219" t="s">
        <v>914</v>
      </c>
      <c r="R19" s="407">
        <v>3830.4472625</v>
      </c>
      <c r="S19" s="407">
        <v>984.0016637500001</v>
      </c>
      <c r="T19" s="407">
        <v>411.26357375000003</v>
      </c>
      <c r="U19" s="407"/>
      <c r="V19" s="219" t="s">
        <v>1063</v>
      </c>
      <c r="W19" s="219">
        <v>3024.0373124999996</v>
      </c>
      <c r="X19" s="219">
        <v>776.8434187500001</v>
      </c>
      <c r="Y19" s="219">
        <v>324.68176875</v>
      </c>
      <c r="Z19" s="219" t="s">
        <v>1067</v>
      </c>
    </row>
    <row r="20" spans="1:26" ht="18">
      <c r="A20" s="1032" t="s">
        <v>217</v>
      </c>
      <c r="B20" s="1033"/>
      <c r="C20" s="136"/>
      <c r="D20" s="136"/>
      <c r="E20" s="136"/>
      <c r="F20" s="887"/>
      <c r="G20" s="136"/>
      <c r="H20" s="136"/>
      <c r="I20" s="136"/>
      <c r="J20" s="136"/>
      <c r="K20" s="887"/>
      <c r="L20" s="136"/>
      <c r="M20" s="136"/>
      <c r="N20" s="136"/>
      <c r="O20" s="136"/>
      <c r="P20" s="136"/>
      <c r="Q20" s="136"/>
      <c r="R20" s="136"/>
      <c r="S20" s="136"/>
      <c r="T20" s="136"/>
      <c r="U20" s="136"/>
      <c r="V20" s="136"/>
      <c r="W20" s="136"/>
      <c r="X20" s="136"/>
      <c r="Y20" s="136"/>
      <c r="Z20" s="136"/>
    </row>
    <row r="21" spans="1:26" ht="25.5" customHeight="1">
      <c r="A21" s="411">
        <v>6</v>
      </c>
      <c r="B21" s="412" t="s">
        <v>205</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row>
    <row r="22" spans="1:26" ht="25.5" customHeight="1">
      <c r="A22" s="411">
        <v>7</v>
      </c>
      <c r="B22" s="412" t="s">
        <v>134</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row>
    <row r="23" spans="3:26" ht="24.75" customHeight="1">
      <c r="C23" s="888">
        <f>C15+C16+C17+C18+C19</f>
        <v>32830.02181</v>
      </c>
      <c r="D23" s="888">
        <f>D15+D16+D17+D18+D19</f>
        <v>8433.687731</v>
      </c>
      <c r="E23" s="888">
        <f>E15+E16+E17+E18+E19</f>
        <v>3524.8604590000004</v>
      </c>
      <c r="F23" s="888">
        <f>SUM(C23:E23)</f>
        <v>44788.57</v>
      </c>
      <c r="G23" s="889"/>
      <c r="H23" s="890">
        <f>H15+H16+H17+H18+H19</f>
        <v>33368.716801999166</v>
      </c>
      <c r="I23" s="890">
        <f>I15+I16+I17+I18+I19</f>
        <v>8572.072815574957</v>
      </c>
      <c r="J23" s="890">
        <f>J15+J16+J17+J18+J19</f>
        <v>3582.6985161218754</v>
      </c>
      <c r="K23" s="890">
        <f>SUM(H23:J23)</f>
        <v>45523.488133695995</v>
      </c>
      <c r="L23" s="889"/>
      <c r="M23" s="890">
        <f>M15+M16+M17+M18+M19</f>
        <v>66198.73861199917</v>
      </c>
      <c r="N23" s="890">
        <f>N15+N16+N17+N18+N19</f>
        <v>17005.76054657496</v>
      </c>
      <c r="O23" s="890">
        <f>O15+O16+O17+O18+O19</f>
        <v>7107.558975121876</v>
      </c>
      <c r="P23" s="890">
        <f>SUM(M23:O23)</f>
        <v>90312.058133696</v>
      </c>
      <c r="Q23" s="312"/>
      <c r="R23" s="312"/>
      <c r="S23" s="312"/>
      <c r="T23" s="312"/>
      <c r="U23" s="312"/>
      <c r="V23" s="312"/>
      <c r="W23" s="312"/>
      <c r="X23" s="312"/>
      <c r="Y23" s="312"/>
      <c r="Z23" s="312"/>
    </row>
    <row r="25" spans="1:26" ht="14.25">
      <c r="A25" s="1058" t="s">
        <v>169</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row>
    <row r="26" spans="1:26" ht="16.5">
      <c r="A26" s="137"/>
      <c r="B26" s="137"/>
      <c r="C26" s="137"/>
      <c r="D26" s="137"/>
      <c r="E26" s="137"/>
      <c r="F26" s="137"/>
      <c r="G26" s="137"/>
      <c r="H26" s="137"/>
      <c r="I26" s="137"/>
      <c r="J26" s="137"/>
      <c r="K26" s="397"/>
      <c r="N26" s="137"/>
      <c r="O26" s="137"/>
      <c r="P26" s="137"/>
      <c r="Q26" s="137"/>
      <c r="R26" s="137"/>
      <c r="S26" s="137"/>
      <c r="T26" s="137"/>
      <c r="U26" s="137"/>
      <c r="V26" s="137"/>
      <c r="W26" s="137"/>
      <c r="X26" s="137"/>
      <c r="Y26" s="137"/>
      <c r="Z26" s="137"/>
    </row>
    <row r="27" spans="1:22" ht="12.75">
      <c r="A27" s="62"/>
      <c r="B27" s="62"/>
      <c r="C27" s="62"/>
      <c r="D27" s="62"/>
      <c r="E27" s="62"/>
      <c r="F27" s="62"/>
      <c r="G27" s="62"/>
      <c r="H27" s="62"/>
      <c r="I27" s="62"/>
      <c r="J27" s="62"/>
      <c r="M27" s="62"/>
      <c r="N27" s="62"/>
      <c r="O27" s="62"/>
      <c r="P27" s="62"/>
      <c r="Q27" s="62"/>
      <c r="R27" s="62"/>
      <c r="S27" s="62"/>
      <c r="T27" s="62"/>
      <c r="U27" s="62"/>
      <c r="V27" s="62"/>
    </row>
    <row r="28" spans="1:26" ht="15.75">
      <c r="A28" s="12" t="s">
        <v>1121</v>
      </c>
      <c r="B28" s="71"/>
      <c r="C28" s="71"/>
      <c r="D28" s="71"/>
      <c r="E28" s="71"/>
      <c r="F28" s="71"/>
      <c r="G28" s="230"/>
      <c r="H28" s="71"/>
      <c r="I28" s="71"/>
      <c r="J28" s="71"/>
      <c r="K28" s="71"/>
      <c r="M28" s="71"/>
      <c r="N28" s="71"/>
      <c r="O28" s="71"/>
      <c r="P28" s="71"/>
      <c r="R28" s="97"/>
      <c r="S28" s="97"/>
      <c r="T28" s="97"/>
      <c r="U28" s="97"/>
      <c r="V28" s="1043" t="s">
        <v>12</v>
      </c>
      <c r="W28" s="1043"/>
      <c r="X28" s="1043"/>
      <c r="Y28" s="1043"/>
      <c r="Z28" s="1043"/>
    </row>
    <row r="29" spans="2:26" ht="15.75" customHeight="1">
      <c r="B29" s="97"/>
      <c r="C29" s="97"/>
      <c r="D29" s="97"/>
      <c r="E29" s="97"/>
      <c r="F29" s="97"/>
      <c r="G29" s="97"/>
      <c r="H29" s="97"/>
      <c r="I29" s="97"/>
      <c r="J29" s="97"/>
      <c r="K29" s="97"/>
      <c r="M29" s="97"/>
      <c r="N29" s="97"/>
      <c r="O29" s="97"/>
      <c r="P29" s="97"/>
      <c r="Q29" s="97"/>
      <c r="R29" s="97"/>
      <c r="S29" s="97"/>
      <c r="T29" s="97"/>
      <c r="U29" s="97"/>
      <c r="V29" s="1043" t="s">
        <v>13</v>
      </c>
      <c r="W29" s="1043"/>
      <c r="X29" s="1043"/>
      <c r="Y29" s="1043"/>
      <c r="Z29" s="1043"/>
    </row>
    <row r="30" spans="1:26" ht="15.75">
      <c r="A30" s="1059" t="s">
        <v>14</v>
      </c>
      <c r="B30" s="1059"/>
      <c r="C30" s="1059"/>
      <c r="D30" s="1059"/>
      <c r="E30" s="1059"/>
      <c r="F30" s="1059"/>
      <c r="G30" s="1059"/>
      <c r="H30" s="1059"/>
      <c r="I30" s="1059"/>
      <c r="J30" s="1059"/>
      <c r="K30" s="1059"/>
      <c r="L30" s="1059"/>
      <c r="M30" s="1059"/>
      <c r="N30" s="1059"/>
      <c r="O30" s="1059"/>
      <c r="P30" s="1059"/>
      <c r="Q30" s="1059"/>
      <c r="R30" s="1059"/>
      <c r="S30" s="1059"/>
      <c r="T30" s="1059"/>
      <c r="U30" s="1059"/>
      <c r="V30" s="1059"/>
      <c r="W30" s="1059"/>
      <c r="X30" s="1059"/>
      <c r="Y30" s="1059"/>
      <c r="Z30" s="1059"/>
    </row>
    <row r="31" spans="1:28" ht="12.75">
      <c r="A31" s="62"/>
      <c r="B31" s="62"/>
      <c r="C31" s="62"/>
      <c r="D31" s="62"/>
      <c r="E31" s="62"/>
      <c r="F31" s="62"/>
      <c r="G31" s="62"/>
      <c r="H31" s="62"/>
      <c r="I31" s="62"/>
      <c r="J31" s="62"/>
      <c r="K31" s="62"/>
      <c r="L31" s="62"/>
      <c r="M31" s="62"/>
      <c r="N31" s="62"/>
      <c r="O31" s="62"/>
      <c r="P31" s="62"/>
      <c r="V31" s="1052" t="s">
        <v>83</v>
      </c>
      <c r="W31" s="1052"/>
      <c r="X31" s="1052"/>
      <c r="Y31" s="1052"/>
      <c r="Z31" s="1052"/>
      <c r="AA31" s="413"/>
      <c r="AB31" s="413"/>
    </row>
  </sheetData>
  <sheetProtection/>
  <mergeCells count="34">
    <mergeCell ref="V31:Z31"/>
    <mergeCell ref="B5:W5"/>
    <mergeCell ref="Y5:Z5"/>
    <mergeCell ref="A7:B7"/>
    <mergeCell ref="R7:Z7"/>
    <mergeCell ref="A8:A12"/>
    <mergeCell ref="D9:D12"/>
    <mergeCell ref="E9:E12"/>
    <mergeCell ref="A25:Z25"/>
    <mergeCell ref="A30:Z30"/>
    <mergeCell ref="A3:Z3"/>
    <mergeCell ref="A2:Z2"/>
    <mergeCell ref="R10:T11"/>
    <mergeCell ref="V10:V12"/>
    <mergeCell ref="W10:Y11"/>
    <mergeCell ref="Z10:Z12"/>
    <mergeCell ref="B8:B12"/>
    <mergeCell ref="C8:E8"/>
    <mergeCell ref="R8:Z8"/>
    <mergeCell ref="C9:C12"/>
    <mergeCell ref="R9:V9"/>
    <mergeCell ref="W9:Z9"/>
    <mergeCell ref="H10:J11"/>
    <mergeCell ref="L10:L12"/>
    <mergeCell ref="V28:Z28"/>
    <mergeCell ref="V29:Z29"/>
    <mergeCell ref="M10:O11"/>
    <mergeCell ref="Q10:Q12"/>
    <mergeCell ref="G8:G12"/>
    <mergeCell ref="H8:Q8"/>
    <mergeCell ref="A14:B14"/>
    <mergeCell ref="A20:B20"/>
    <mergeCell ref="H9:L9"/>
    <mergeCell ref="M9:Q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40" r:id="rId1"/>
  <colBreaks count="1" manualBreakCount="1">
    <brk id="26" max="65535" man="1"/>
  </colBreaks>
</worksheet>
</file>

<file path=xl/worksheets/sheet60.xml><?xml version="1.0" encoding="utf-8"?>
<worksheet xmlns="http://schemas.openxmlformats.org/spreadsheetml/2006/main" xmlns:r="http://schemas.openxmlformats.org/officeDocument/2006/relationships">
  <sheetPr>
    <pageSetUpPr fitToPage="1"/>
  </sheetPr>
  <dimension ref="A1:V57"/>
  <sheetViews>
    <sheetView view="pageBreakPreview" zoomScaleNormal="70" zoomScaleSheetLayoutView="100" zoomScalePageLayoutView="0" workbookViewId="0" topLeftCell="B1">
      <pane xSplit="1" ySplit="10" topLeftCell="C41" activePane="bottomRight" state="frozen"/>
      <selection pane="topLeft" activeCell="B1" sqref="B1"/>
      <selection pane="topRight" activeCell="C1" sqref="C1"/>
      <selection pane="bottomLeft" activeCell="B11" sqref="B11"/>
      <selection pane="bottomRight" activeCell="O26" sqref="O26"/>
    </sheetView>
  </sheetViews>
  <sheetFormatPr defaultColWidth="9.140625" defaultRowHeight="12.75"/>
  <cols>
    <col min="1" max="1" width="5.57421875" style="178" customWidth="1"/>
    <col min="2" max="2" width="23.00390625" style="178" customWidth="1"/>
    <col min="3" max="3" width="10.28125" style="178" customWidth="1"/>
    <col min="4" max="4" width="8.421875" style="178" customWidth="1"/>
    <col min="5" max="6" width="9.8515625" style="178" customWidth="1"/>
    <col min="7" max="7" width="10.8515625" style="178" customWidth="1"/>
    <col min="8" max="8" width="12.8515625" style="178" customWidth="1"/>
    <col min="9" max="10" width="9.421875" style="168" bestFit="1" customWidth="1"/>
    <col min="11" max="11" width="8.00390625" style="168" customWidth="1"/>
    <col min="12" max="13" width="8.140625" style="168" customWidth="1"/>
    <col min="14" max="14" width="9.421875" style="168" bestFit="1" customWidth="1"/>
    <col min="15" max="15" width="8.421875" style="168" customWidth="1"/>
    <col min="16" max="16" width="8.140625" style="168" customWidth="1"/>
    <col min="17" max="17" width="8.8515625" style="168" customWidth="1"/>
    <col min="18" max="18" width="8.140625" style="168" customWidth="1"/>
    <col min="19" max="16384" width="9.140625" style="168" customWidth="1"/>
  </cols>
  <sheetData>
    <row r="1" spans="7:18" ht="12.75" customHeight="1">
      <c r="G1" s="1319"/>
      <c r="H1" s="1319"/>
      <c r="I1" s="1319"/>
      <c r="J1" s="178"/>
      <c r="K1" s="178"/>
      <c r="L1" s="178"/>
      <c r="M1" s="178"/>
      <c r="N1" s="178"/>
      <c r="O1" s="178"/>
      <c r="P1" s="178"/>
      <c r="Q1" s="1330" t="s">
        <v>555</v>
      </c>
      <c r="R1" s="1330"/>
    </row>
    <row r="2" spans="1:18" ht="15.75">
      <c r="A2" s="1324" t="s">
        <v>0</v>
      </c>
      <c r="B2" s="1324"/>
      <c r="C2" s="1324"/>
      <c r="D2" s="1324"/>
      <c r="E2" s="1324"/>
      <c r="F2" s="1324"/>
      <c r="G2" s="1324"/>
      <c r="H2" s="1324"/>
      <c r="I2" s="1324"/>
      <c r="J2" s="1324"/>
      <c r="K2" s="1324"/>
      <c r="L2" s="1324"/>
      <c r="M2" s="1324"/>
      <c r="N2" s="1324"/>
      <c r="O2" s="1324"/>
      <c r="P2" s="1324"/>
      <c r="Q2" s="1324"/>
      <c r="R2" s="1324"/>
    </row>
    <row r="3" spans="1:18" ht="18">
      <c r="A3" s="1325" t="s">
        <v>656</v>
      </c>
      <c r="B3" s="1325"/>
      <c r="C3" s="1325"/>
      <c r="D3" s="1325"/>
      <c r="E3" s="1325"/>
      <c r="F3" s="1325"/>
      <c r="G3" s="1325"/>
      <c r="H3" s="1325"/>
      <c r="I3" s="1325"/>
      <c r="J3" s="1325"/>
      <c r="K3" s="1325"/>
      <c r="L3" s="1325"/>
      <c r="M3" s="1325"/>
      <c r="N3" s="1325"/>
      <c r="O3" s="1325"/>
      <c r="P3" s="1325"/>
      <c r="Q3" s="1325"/>
      <c r="R3" s="1325"/>
    </row>
    <row r="4" spans="1:18" ht="12.75" customHeight="1">
      <c r="A4" s="1323" t="s">
        <v>743</v>
      </c>
      <c r="B4" s="1323"/>
      <c r="C4" s="1323"/>
      <c r="D4" s="1323"/>
      <c r="E4" s="1323"/>
      <c r="F4" s="1323"/>
      <c r="G4" s="1323"/>
      <c r="H4" s="1323"/>
      <c r="I4" s="1323"/>
      <c r="J4" s="1323"/>
      <c r="K4" s="1323"/>
      <c r="L4" s="1323"/>
      <c r="M4" s="1323"/>
      <c r="N4" s="1323"/>
      <c r="O4" s="1323"/>
      <c r="P4" s="1323"/>
      <c r="Q4" s="1323"/>
      <c r="R4" s="1323"/>
    </row>
    <row r="5" spans="1:18" s="169" customFormat="1" ht="7.5" customHeight="1">
      <c r="A5" s="1323"/>
      <c r="B5" s="1323"/>
      <c r="C5" s="1323"/>
      <c r="D5" s="1323"/>
      <c r="E5" s="1323"/>
      <c r="F5" s="1323"/>
      <c r="G5" s="1323"/>
      <c r="H5" s="1323"/>
      <c r="I5" s="1323"/>
      <c r="J5" s="1323"/>
      <c r="K5" s="1323"/>
      <c r="L5" s="1323"/>
      <c r="M5" s="1323"/>
      <c r="N5" s="1323"/>
      <c r="O5" s="1323"/>
      <c r="P5" s="1323"/>
      <c r="Q5" s="1323"/>
      <c r="R5" s="1323"/>
    </row>
    <row r="6" spans="1:18" ht="12.75">
      <c r="A6" s="1329"/>
      <c r="B6" s="1329"/>
      <c r="C6" s="1329"/>
      <c r="D6" s="1329"/>
      <c r="E6" s="1329"/>
      <c r="F6" s="1329"/>
      <c r="G6" s="1329"/>
      <c r="H6" s="1329"/>
      <c r="I6" s="1329"/>
      <c r="J6" s="1329"/>
      <c r="K6" s="1329"/>
      <c r="L6" s="1329"/>
      <c r="M6" s="1329"/>
      <c r="N6" s="1329"/>
      <c r="O6" s="1329"/>
      <c r="P6" s="1329"/>
      <c r="Q6" s="1329"/>
      <c r="R6" s="1329"/>
    </row>
    <row r="7" spans="1:18" ht="12.75">
      <c r="A7" s="1336" t="s">
        <v>936</v>
      </c>
      <c r="B7" s="1336"/>
      <c r="H7" s="621"/>
      <c r="I7" s="178"/>
      <c r="J7" s="178"/>
      <c r="K7" s="178"/>
      <c r="L7" s="1334"/>
      <c r="M7" s="1334"/>
      <c r="N7" s="1334"/>
      <c r="O7" s="1334"/>
      <c r="P7" s="1334"/>
      <c r="Q7" s="1334"/>
      <c r="R7" s="1334"/>
    </row>
    <row r="8" spans="1:18" ht="30.75" customHeight="1">
      <c r="A8" s="1335" t="s">
        <v>2</v>
      </c>
      <c r="B8" s="1335" t="s">
        <v>3</v>
      </c>
      <c r="C8" s="1320" t="s">
        <v>506</v>
      </c>
      <c r="D8" s="1321"/>
      <c r="E8" s="1321"/>
      <c r="F8" s="1321"/>
      <c r="G8" s="1322"/>
      <c r="H8" s="1326" t="s">
        <v>84</v>
      </c>
      <c r="I8" s="1320" t="s">
        <v>85</v>
      </c>
      <c r="J8" s="1321"/>
      <c r="K8" s="1321"/>
      <c r="L8" s="1322"/>
      <c r="M8" s="1320" t="s">
        <v>735</v>
      </c>
      <c r="N8" s="1321"/>
      <c r="O8" s="1321"/>
      <c r="P8" s="1321"/>
      <c r="Q8" s="1321"/>
      <c r="R8" s="1321"/>
    </row>
    <row r="9" spans="1:18" ht="44.25" customHeight="1">
      <c r="A9" s="1335"/>
      <c r="B9" s="1335"/>
      <c r="C9" s="622" t="s">
        <v>5</v>
      </c>
      <c r="D9" s="622" t="s">
        <v>6</v>
      </c>
      <c r="E9" s="622" t="s">
        <v>372</v>
      </c>
      <c r="F9" s="620" t="s">
        <v>101</v>
      </c>
      <c r="G9" s="620" t="s">
        <v>234</v>
      </c>
      <c r="H9" s="1327"/>
      <c r="I9" s="622" t="s">
        <v>90</v>
      </c>
      <c r="J9" s="622" t="s">
        <v>21</v>
      </c>
      <c r="K9" s="622" t="s">
        <v>42</v>
      </c>
      <c r="L9" s="622" t="s">
        <v>841</v>
      </c>
      <c r="M9" s="622" t="s">
        <v>18</v>
      </c>
      <c r="N9" s="622" t="s">
        <v>736</v>
      </c>
      <c r="O9" s="622" t="s">
        <v>737</v>
      </c>
      <c r="P9" s="622" t="s">
        <v>738</v>
      </c>
      <c r="Q9" s="622" t="s">
        <v>739</v>
      </c>
      <c r="R9" s="622" t="s">
        <v>740</v>
      </c>
    </row>
    <row r="10" spans="1:18" s="170" customFormat="1" ht="12.75">
      <c r="A10" s="622">
        <v>1</v>
      </c>
      <c r="B10" s="622">
        <v>2</v>
      </c>
      <c r="C10" s="622">
        <v>3</v>
      </c>
      <c r="D10" s="622">
        <v>4</v>
      </c>
      <c r="E10" s="622">
        <v>5</v>
      </c>
      <c r="F10" s="622">
        <v>6</v>
      </c>
      <c r="G10" s="622">
        <v>7</v>
      </c>
      <c r="H10" s="622">
        <v>8</v>
      </c>
      <c r="I10" s="622">
        <v>9</v>
      </c>
      <c r="J10" s="622">
        <v>10</v>
      </c>
      <c r="K10" s="622">
        <v>11</v>
      </c>
      <c r="L10" s="622">
        <v>12</v>
      </c>
      <c r="M10" s="622">
        <v>13</v>
      </c>
      <c r="N10" s="622">
        <v>14</v>
      </c>
      <c r="O10" s="622">
        <v>15</v>
      </c>
      <c r="P10" s="622">
        <v>16</v>
      </c>
      <c r="Q10" s="622">
        <v>17</v>
      </c>
      <c r="R10" s="622">
        <v>18</v>
      </c>
    </row>
    <row r="11" spans="1:22" s="170" customFormat="1" ht="12.75">
      <c r="A11" s="787">
        <v>1</v>
      </c>
      <c r="B11" s="788" t="s">
        <v>866</v>
      </c>
      <c r="C11" s="799">
        <v>23186</v>
      </c>
      <c r="D11" s="799">
        <v>12973</v>
      </c>
      <c r="E11" s="799">
        <v>0</v>
      </c>
      <c r="F11" s="799">
        <v>0</v>
      </c>
      <c r="G11" s="799">
        <f>SUM(C11:F11)</f>
        <v>36159</v>
      </c>
      <c r="H11" s="803">
        <v>240</v>
      </c>
      <c r="I11" s="791">
        <f>K11+J11</f>
        <v>1301.7239999999997</v>
      </c>
      <c r="J11" s="791">
        <f>G11*199*0.00015</f>
        <v>1079.3461499999999</v>
      </c>
      <c r="K11" s="791">
        <f>G11*41*0.00015</f>
        <v>222.37784999999997</v>
      </c>
      <c r="L11" s="791">
        <v>0</v>
      </c>
      <c r="M11" s="791">
        <f>N11</f>
        <v>260.3448</v>
      </c>
      <c r="N11" s="791">
        <f>G11*H11*0.00003</f>
        <v>260.3448</v>
      </c>
      <c r="O11" s="791">
        <v>0</v>
      </c>
      <c r="P11" s="791">
        <v>0</v>
      </c>
      <c r="Q11" s="791">
        <v>0</v>
      </c>
      <c r="R11" s="804">
        <v>0</v>
      </c>
      <c r="S11" s="857">
        <v>22574.178723404257</v>
      </c>
      <c r="T11" s="857">
        <v>12972.632541033434</v>
      </c>
      <c r="U11" s="857">
        <v>0</v>
      </c>
      <c r="V11" s="857">
        <v>0</v>
      </c>
    </row>
    <row r="12" spans="1:22" s="170" customFormat="1" ht="12.75">
      <c r="A12" s="787">
        <v>2</v>
      </c>
      <c r="B12" s="788" t="s">
        <v>867</v>
      </c>
      <c r="C12" s="799">
        <v>31178</v>
      </c>
      <c r="D12" s="799">
        <v>17797</v>
      </c>
      <c r="E12" s="799">
        <v>0</v>
      </c>
      <c r="F12" s="799">
        <v>0</v>
      </c>
      <c r="G12" s="799">
        <f aca="true" t="shared" si="0" ref="G12:G45">SUM(C12:F12)</f>
        <v>48975</v>
      </c>
      <c r="H12" s="803">
        <v>240</v>
      </c>
      <c r="I12" s="791">
        <f aca="true" t="shared" si="1" ref="I12:I45">K12+J12</f>
        <v>1763.1</v>
      </c>
      <c r="J12" s="791">
        <f aca="true" t="shared" si="2" ref="J12:J45">G12*199*0.00015</f>
        <v>1461.90375</v>
      </c>
      <c r="K12" s="791">
        <f aca="true" t="shared" si="3" ref="K12:K45">G12*41*0.00015</f>
        <v>301.19624999999996</v>
      </c>
      <c r="L12" s="791">
        <v>0</v>
      </c>
      <c r="M12" s="791">
        <f aca="true" t="shared" si="4" ref="M12:M45">N12</f>
        <v>352.62</v>
      </c>
      <c r="N12" s="791">
        <f aca="true" t="shared" si="5" ref="N12:N45">G12*H12*0.00003</f>
        <v>352.62</v>
      </c>
      <c r="O12" s="791">
        <v>0</v>
      </c>
      <c r="P12" s="791">
        <v>0</v>
      </c>
      <c r="Q12" s="791">
        <v>0</v>
      </c>
      <c r="R12" s="804">
        <v>0</v>
      </c>
      <c r="S12" s="857">
        <v>31789.978723404256</v>
      </c>
      <c r="T12" s="857">
        <v>17796.929717108713</v>
      </c>
      <c r="U12" s="857">
        <v>0</v>
      </c>
      <c r="V12" s="857">
        <v>0</v>
      </c>
    </row>
    <row r="13" spans="1:22" s="170" customFormat="1" ht="12.75">
      <c r="A13" s="787">
        <v>3</v>
      </c>
      <c r="B13" s="788" t="s">
        <v>868</v>
      </c>
      <c r="C13" s="799">
        <v>39426</v>
      </c>
      <c r="D13" s="799">
        <v>13179</v>
      </c>
      <c r="E13" s="799">
        <v>0</v>
      </c>
      <c r="F13" s="799">
        <v>0</v>
      </c>
      <c r="G13" s="799">
        <f t="shared" si="0"/>
        <v>52605</v>
      </c>
      <c r="H13" s="803">
        <v>240</v>
      </c>
      <c r="I13" s="791">
        <f t="shared" si="1"/>
        <v>1893.7799999999997</v>
      </c>
      <c r="J13" s="791">
        <f t="shared" si="2"/>
        <v>1570.2592499999998</v>
      </c>
      <c r="K13" s="791">
        <f t="shared" si="3"/>
        <v>323.52074999999996</v>
      </c>
      <c r="L13" s="791">
        <v>0</v>
      </c>
      <c r="M13" s="791">
        <f t="shared" si="4"/>
        <v>378.75600000000003</v>
      </c>
      <c r="N13" s="791">
        <f t="shared" si="5"/>
        <v>378.75600000000003</v>
      </c>
      <c r="O13" s="791">
        <v>0</v>
      </c>
      <c r="P13" s="791">
        <v>0</v>
      </c>
      <c r="Q13" s="791">
        <v>0</v>
      </c>
      <c r="R13" s="804">
        <v>0</v>
      </c>
      <c r="S13" s="857">
        <v>39426.278723404255</v>
      </c>
      <c r="T13" s="857">
        <v>13178.663807430874</v>
      </c>
      <c r="U13" s="857">
        <v>0</v>
      </c>
      <c r="V13" s="857">
        <v>0</v>
      </c>
    </row>
    <row r="14" spans="1:22" s="170" customFormat="1" ht="12.75">
      <c r="A14" s="787">
        <v>4</v>
      </c>
      <c r="B14" s="788" t="s">
        <v>869</v>
      </c>
      <c r="C14" s="799">
        <v>40244</v>
      </c>
      <c r="D14" s="799">
        <v>14157</v>
      </c>
      <c r="E14" s="799">
        <v>0</v>
      </c>
      <c r="F14" s="799">
        <v>0</v>
      </c>
      <c r="G14" s="799">
        <f t="shared" si="0"/>
        <v>54401</v>
      </c>
      <c r="H14" s="803">
        <v>240</v>
      </c>
      <c r="I14" s="791">
        <f t="shared" si="1"/>
        <v>1958.4359999999997</v>
      </c>
      <c r="J14" s="791">
        <f t="shared" si="2"/>
        <v>1623.8698499999998</v>
      </c>
      <c r="K14" s="791">
        <f t="shared" si="3"/>
        <v>334.56615</v>
      </c>
      <c r="L14" s="791">
        <v>0</v>
      </c>
      <c r="M14" s="791">
        <f t="shared" si="4"/>
        <v>391.6872</v>
      </c>
      <c r="N14" s="791">
        <f t="shared" si="5"/>
        <v>391.6872</v>
      </c>
      <c r="O14" s="791">
        <v>0</v>
      </c>
      <c r="P14" s="791">
        <v>0</v>
      </c>
      <c r="Q14" s="791">
        <v>0</v>
      </c>
      <c r="R14" s="804">
        <v>0</v>
      </c>
      <c r="S14" s="857">
        <v>40243.5400455927</v>
      </c>
      <c r="T14" s="857">
        <v>14157.435518405946</v>
      </c>
      <c r="U14" s="857">
        <v>0</v>
      </c>
      <c r="V14" s="857">
        <v>0</v>
      </c>
    </row>
    <row r="15" spans="1:22" s="170" customFormat="1" ht="12.75">
      <c r="A15" s="787">
        <v>5</v>
      </c>
      <c r="B15" s="788" t="s">
        <v>870</v>
      </c>
      <c r="C15" s="799">
        <v>34679</v>
      </c>
      <c r="D15" s="799">
        <v>10455</v>
      </c>
      <c r="E15" s="799">
        <v>0</v>
      </c>
      <c r="F15" s="799">
        <v>390</v>
      </c>
      <c r="G15" s="799">
        <f t="shared" si="0"/>
        <v>45524</v>
      </c>
      <c r="H15" s="803">
        <v>240</v>
      </c>
      <c r="I15" s="791">
        <f t="shared" si="1"/>
        <v>1638.864</v>
      </c>
      <c r="J15" s="791">
        <f t="shared" si="2"/>
        <v>1358.8914</v>
      </c>
      <c r="K15" s="791">
        <f t="shared" si="3"/>
        <v>279.9726</v>
      </c>
      <c r="L15" s="791">
        <v>0</v>
      </c>
      <c r="M15" s="791">
        <f t="shared" si="4"/>
        <v>327.7728</v>
      </c>
      <c r="N15" s="791">
        <f t="shared" si="5"/>
        <v>327.7728</v>
      </c>
      <c r="O15" s="791">
        <v>0</v>
      </c>
      <c r="P15" s="791">
        <v>0</v>
      </c>
      <c r="Q15" s="791">
        <v>0</v>
      </c>
      <c r="R15" s="804">
        <v>0</v>
      </c>
      <c r="S15" s="857">
        <v>34679.45189969605</v>
      </c>
      <c r="T15" s="857">
        <v>10455.209166423781</v>
      </c>
      <c r="U15" s="857">
        <v>0</v>
      </c>
      <c r="V15" s="857">
        <v>390.69519715201733</v>
      </c>
    </row>
    <row r="16" spans="1:22" s="170" customFormat="1" ht="12.75">
      <c r="A16" s="787">
        <v>6</v>
      </c>
      <c r="B16" s="788" t="s">
        <v>871</v>
      </c>
      <c r="C16" s="799">
        <v>19345</v>
      </c>
      <c r="D16" s="799">
        <v>2797</v>
      </c>
      <c r="E16" s="799">
        <v>0</v>
      </c>
      <c r="F16" s="799">
        <v>0</v>
      </c>
      <c r="G16" s="799">
        <f t="shared" si="0"/>
        <v>22142</v>
      </c>
      <c r="H16" s="803">
        <v>240</v>
      </c>
      <c r="I16" s="791">
        <f t="shared" si="1"/>
        <v>797.1119999999999</v>
      </c>
      <c r="J16" s="791">
        <f t="shared" si="2"/>
        <v>660.9386999999999</v>
      </c>
      <c r="K16" s="791">
        <f t="shared" si="3"/>
        <v>136.17329999999998</v>
      </c>
      <c r="L16" s="791">
        <v>0</v>
      </c>
      <c r="M16" s="791">
        <f t="shared" si="4"/>
        <v>159.4224</v>
      </c>
      <c r="N16" s="791">
        <f t="shared" si="5"/>
        <v>159.4224</v>
      </c>
      <c r="O16" s="791">
        <v>0</v>
      </c>
      <c r="P16" s="791">
        <v>0</v>
      </c>
      <c r="Q16" s="791">
        <v>0</v>
      </c>
      <c r="R16" s="804">
        <v>0</v>
      </c>
      <c r="S16" s="857">
        <v>19344.79316109423</v>
      </c>
      <c r="T16" s="857">
        <v>2797.29935832489</v>
      </c>
      <c r="U16" s="857">
        <v>0</v>
      </c>
      <c r="V16" s="857">
        <v>0</v>
      </c>
    </row>
    <row r="17" spans="1:22" s="170" customFormat="1" ht="12.75">
      <c r="A17" s="787">
        <v>7</v>
      </c>
      <c r="B17" s="788" t="s">
        <v>872</v>
      </c>
      <c r="C17" s="799">
        <v>17061</v>
      </c>
      <c r="D17" s="799">
        <v>5704</v>
      </c>
      <c r="E17" s="799">
        <v>0</v>
      </c>
      <c r="F17" s="799">
        <v>0</v>
      </c>
      <c r="G17" s="799">
        <f t="shared" si="0"/>
        <v>22765</v>
      </c>
      <c r="H17" s="803">
        <v>240</v>
      </c>
      <c r="I17" s="791">
        <f t="shared" si="1"/>
        <v>819.54</v>
      </c>
      <c r="J17" s="791">
        <f t="shared" si="2"/>
        <v>679.5352499999999</v>
      </c>
      <c r="K17" s="791">
        <f t="shared" si="3"/>
        <v>140.00475</v>
      </c>
      <c r="L17" s="791">
        <v>0</v>
      </c>
      <c r="M17" s="791">
        <f t="shared" si="4"/>
        <v>163.90800000000002</v>
      </c>
      <c r="N17" s="791">
        <f t="shared" si="5"/>
        <v>163.90800000000002</v>
      </c>
      <c r="O17" s="791">
        <v>0</v>
      </c>
      <c r="P17" s="791">
        <v>0</v>
      </c>
      <c r="Q17" s="791">
        <v>0</v>
      </c>
      <c r="R17" s="804">
        <v>0</v>
      </c>
      <c r="S17" s="857">
        <v>17060.32765957447</v>
      </c>
      <c r="T17" s="857">
        <v>5704.383394054213</v>
      </c>
      <c r="U17" s="857">
        <v>0</v>
      </c>
      <c r="V17" s="857">
        <v>0</v>
      </c>
    </row>
    <row r="18" spans="1:22" s="170" customFormat="1" ht="12.75">
      <c r="A18" s="787">
        <v>8</v>
      </c>
      <c r="B18" s="788" t="s">
        <v>873</v>
      </c>
      <c r="C18" s="799">
        <v>29413</v>
      </c>
      <c r="D18" s="799">
        <v>5690</v>
      </c>
      <c r="E18" s="799">
        <v>0</v>
      </c>
      <c r="F18" s="799">
        <v>83</v>
      </c>
      <c r="G18" s="799">
        <f t="shared" si="0"/>
        <v>35186</v>
      </c>
      <c r="H18" s="803">
        <v>240</v>
      </c>
      <c r="I18" s="791">
        <f t="shared" si="1"/>
        <v>1266.696</v>
      </c>
      <c r="J18" s="791">
        <f t="shared" si="2"/>
        <v>1050.3020999999999</v>
      </c>
      <c r="K18" s="791">
        <f t="shared" si="3"/>
        <v>216.39389999999997</v>
      </c>
      <c r="L18" s="791">
        <v>0</v>
      </c>
      <c r="M18" s="791">
        <f t="shared" si="4"/>
        <v>253.3392</v>
      </c>
      <c r="N18" s="791">
        <f t="shared" si="5"/>
        <v>253.3392</v>
      </c>
      <c r="O18" s="791">
        <v>0</v>
      </c>
      <c r="P18" s="791">
        <v>0</v>
      </c>
      <c r="Q18" s="791">
        <v>0</v>
      </c>
      <c r="R18" s="804">
        <v>0</v>
      </c>
      <c r="S18" s="857">
        <v>29412.021276595744</v>
      </c>
      <c r="T18" s="857">
        <v>5690.488947990543</v>
      </c>
      <c r="U18" s="857">
        <v>0</v>
      </c>
      <c r="V18" s="857">
        <v>83.24255319148936</v>
      </c>
    </row>
    <row r="19" spans="1:22" s="170" customFormat="1" ht="12.75">
      <c r="A19" s="787">
        <v>9</v>
      </c>
      <c r="B19" s="788" t="s">
        <v>874</v>
      </c>
      <c r="C19" s="799">
        <v>25884</v>
      </c>
      <c r="D19" s="799">
        <v>5203</v>
      </c>
      <c r="E19" s="799">
        <v>0</v>
      </c>
      <c r="F19" s="799">
        <v>0</v>
      </c>
      <c r="G19" s="799">
        <f t="shared" si="0"/>
        <v>31087</v>
      </c>
      <c r="H19" s="803">
        <v>240</v>
      </c>
      <c r="I19" s="791">
        <f t="shared" si="1"/>
        <v>1119.1319999999998</v>
      </c>
      <c r="J19" s="791">
        <f t="shared" si="2"/>
        <v>927.9469499999999</v>
      </c>
      <c r="K19" s="791">
        <f t="shared" si="3"/>
        <v>191.18505</v>
      </c>
      <c r="L19" s="791">
        <v>0</v>
      </c>
      <c r="M19" s="791">
        <f t="shared" si="4"/>
        <v>223.8264</v>
      </c>
      <c r="N19" s="791">
        <f t="shared" si="5"/>
        <v>223.8264</v>
      </c>
      <c r="O19" s="791">
        <v>0</v>
      </c>
      <c r="P19" s="791">
        <v>0</v>
      </c>
      <c r="Q19" s="791">
        <v>0</v>
      </c>
      <c r="R19" s="804">
        <v>0</v>
      </c>
      <c r="S19" s="857">
        <v>25883.99810030395</v>
      </c>
      <c r="T19" s="857">
        <v>5203.461170212766</v>
      </c>
      <c r="U19" s="857">
        <v>0</v>
      </c>
      <c r="V19" s="857">
        <v>0</v>
      </c>
    </row>
    <row r="20" spans="1:22" s="170" customFormat="1" ht="12.75">
      <c r="A20" s="787">
        <v>10</v>
      </c>
      <c r="B20" s="788" t="s">
        <v>875</v>
      </c>
      <c r="C20" s="799">
        <v>30819</v>
      </c>
      <c r="D20" s="799">
        <v>12323</v>
      </c>
      <c r="E20" s="799">
        <v>0</v>
      </c>
      <c r="F20" s="799">
        <v>0</v>
      </c>
      <c r="G20" s="799">
        <f t="shared" si="0"/>
        <v>43142</v>
      </c>
      <c r="H20" s="803">
        <v>240</v>
      </c>
      <c r="I20" s="791">
        <f t="shared" si="1"/>
        <v>1553.1119999999999</v>
      </c>
      <c r="J20" s="791">
        <f t="shared" si="2"/>
        <v>1287.7886999999998</v>
      </c>
      <c r="K20" s="791">
        <f t="shared" si="3"/>
        <v>265.32329999999996</v>
      </c>
      <c r="L20" s="791">
        <v>0</v>
      </c>
      <c r="M20" s="791">
        <f t="shared" si="4"/>
        <v>310.6224</v>
      </c>
      <c r="N20" s="791">
        <f t="shared" si="5"/>
        <v>310.6224</v>
      </c>
      <c r="O20" s="791">
        <v>0</v>
      </c>
      <c r="P20" s="791">
        <v>0</v>
      </c>
      <c r="Q20" s="791">
        <v>0</v>
      </c>
      <c r="R20" s="804">
        <v>0</v>
      </c>
      <c r="S20" s="857">
        <v>30607.935567375884</v>
      </c>
      <c r="T20" s="857">
        <v>12323.412245862883</v>
      </c>
      <c r="U20" s="857">
        <v>0</v>
      </c>
      <c r="V20" s="857">
        <v>0</v>
      </c>
    </row>
    <row r="21" spans="1:22" s="170" customFormat="1" ht="12.75">
      <c r="A21" s="787">
        <v>11</v>
      </c>
      <c r="B21" s="788" t="s">
        <v>876</v>
      </c>
      <c r="C21" s="799">
        <v>21250</v>
      </c>
      <c r="D21" s="799">
        <v>4600</v>
      </c>
      <c r="E21" s="799">
        <v>0</v>
      </c>
      <c r="F21" s="799">
        <v>0</v>
      </c>
      <c r="G21" s="799">
        <f t="shared" si="0"/>
        <v>25850</v>
      </c>
      <c r="H21" s="803">
        <v>240</v>
      </c>
      <c r="I21" s="791">
        <f t="shared" si="1"/>
        <v>930.5999999999999</v>
      </c>
      <c r="J21" s="791">
        <f t="shared" si="2"/>
        <v>771.6225</v>
      </c>
      <c r="K21" s="791">
        <f t="shared" si="3"/>
        <v>158.9775</v>
      </c>
      <c r="L21" s="791">
        <v>0</v>
      </c>
      <c r="M21" s="791">
        <f t="shared" si="4"/>
        <v>186.12</v>
      </c>
      <c r="N21" s="791">
        <f t="shared" si="5"/>
        <v>186.12</v>
      </c>
      <c r="O21" s="791">
        <v>0</v>
      </c>
      <c r="P21" s="791">
        <v>0</v>
      </c>
      <c r="Q21" s="791">
        <v>0</v>
      </c>
      <c r="R21" s="804">
        <v>0</v>
      </c>
      <c r="S21" s="857">
        <v>21461.540205567107</v>
      </c>
      <c r="T21" s="857">
        <v>4599.851610409</v>
      </c>
      <c r="U21" s="857">
        <v>0</v>
      </c>
      <c r="V21" s="857">
        <v>0</v>
      </c>
    </row>
    <row r="22" spans="1:22" s="170" customFormat="1" ht="12.75">
      <c r="A22" s="787">
        <v>12</v>
      </c>
      <c r="B22" s="788" t="s">
        <v>877</v>
      </c>
      <c r="C22" s="799">
        <v>56238</v>
      </c>
      <c r="D22" s="799">
        <v>16797</v>
      </c>
      <c r="E22" s="799">
        <v>0</v>
      </c>
      <c r="F22" s="799">
        <v>173</v>
      </c>
      <c r="G22" s="799">
        <f t="shared" si="0"/>
        <v>73208</v>
      </c>
      <c r="H22" s="803">
        <v>240</v>
      </c>
      <c r="I22" s="791">
        <f t="shared" si="1"/>
        <v>2635.4879999999994</v>
      </c>
      <c r="J22" s="791">
        <f t="shared" si="2"/>
        <v>2185.2587999999996</v>
      </c>
      <c r="K22" s="791">
        <f t="shared" si="3"/>
        <v>450.22919999999993</v>
      </c>
      <c r="L22" s="791">
        <v>0</v>
      </c>
      <c r="M22" s="791">
        <f t="shared" si="4"/>
        <v>527.0976</v>
      </c>
      <c r="N22" s="791">
        <f t="shared" si="5"/>
        <v>527.0976</v>
      </c>
      <c r="O22" s="791">
        <v>0</v>
      </c>
      <c r="P22" s="791">
        <v>0</v>
      </c>
      <c r="Q22" s="791">
        <v>0</v>
      </c>
      <c r="R22" s="804">
        <v>0</v>
      </c>
      <c r="S22" s="857">
        <v>56239.99451367781</v>
      </c>
      <c r="T22" s="857">
        <v>16796.701684397165</v>
      </c>
      <c r="U22" s="857">
        <v>0</v>
      </c>
      <c r="V22" s="857">
        <v>172.6954407294833</v>
      </c>
    </row>
    <row r="23" spans="1:22" s="170" customFormat="1" ht="12.75">
      <c r="A23" s="787">
        <v>13</v>
      </c>
      <c r="B23" s="788" t="s">
        <v>878</v>
      </c>
      <c r="C23" s="799">
        <v>29596</v>
      </c>
      <c r="D23" s="799">
        <v>7774</v>
      </c>
      <c r="E23" s="799">
        <v>0</v>
      </c>
      <c r="F23" s="799">
        <v>0</v>
      </c>
      <c r="G23" s="799">
        <f t="shared" si="0"/>
        <v>37370</v>
      </c>
      <c r="H23" s="803">
        <v>240</v>
      </c>
      <c r="I23" s="791">
        <f t="shared" si="1"/>
        <v>1345.3199999999997</v>
      </c>
      <c r="J23" s="791">
        <f t="shared" si="2"/>
        <v>1115.4944999999998</v>
      </c>
      <c r="K23" s="791">
        <f t="shared" si="3"/>
        <v>229.82549999999998</v>
      </c>
      <c r="L23" s="791">
        <v>0</v>
      </c>
      <c r="M23" s="791">
        <f t="shared" si="4"/>
        <v>269.064</v>
      </c>
      <c r="N23" s="791">
        <f t="shared" si="5"/>
        <v>269.064</v>
      </c>
      <c r="O23" s="791">
        <v>0</v>
      </c>
      <c r="P23" s="791">
        <v>0</v>
      </c>
      <c r="Q23" s="791">
        <v>0</v>
      </c>
      <c r="R23" s="804">
        <v>0</v>
      </c>
      <c r="S23" s="857">
        <v>29595.991489361702</v>
      </c>
      <c r="T23" s="857">
        <v>7774.441362715298</v>
      </c>
      <c r="U23" s="857">
        <v>0</v>
      </c>
      <c r="V23" s="857">
        <v>0</v>
      </c>
    </row>
    <row r="24" spans="1:22" s="170" customFormat="1" ht="12.75">
      <c r="A24" s="787">
        <v>14</v>
      </c>
      <c r="B24" s="788" t="s">
        <v>879</v>
      </c>
      <c r="C24" s="799">
        <v>20442</v>
      </c>
      <c r="D24" s="799">
        <v>4791</v>
      </c>
      <c r="E24" s="799">
        <v>0</v>
      </c>
      <c r="F24" s="799">
        <v>0</v>
      </c>
      <c r="G24" s="799">
        <f t="shared" si="0"/>
        <v>25233</v>
      </c>
      <c r="H24" s="803">
        <v>240</v>
      </c>
      <c r="I24" s="791">
        <f t="shared" si="1"/>
        <v>908.3879999999999</v>
      </c>
      <c r="J24" s="791">
        <f t="shared" si="2"/>
        <v>753.2050499999999</v>
      </c>
      <c r="K24" s="791">
        <f t="shared" si="3"/>
        <v>155.18294999999998</v>
      </c>
      <c r="L24" s="791">
        <v>0</v>
      </c>
      <c r="M24" s="791">
        <f t="shared" si="4"/>
        <v>181.6776</v>
      </c>
      <c r="N24" s="791">
        <f t="shared" si="5"/>
        <v>181.6776</v>
      </c>
      <c r="O24" s="791">
        <v>0</v>
      </c>
      <c r="P24" s="791">
        <v>0</v>
      </c>
      <c r="Q24" s="791">
        <v>0</v>
      </c>
      <c r="R24" s="804">
        <v>0</v>
      </c>
      <c r="S24" s="857">
        <v>20441.55169955906</v>
      </c>
      <c r="T24" s="857">
        <v>4791.458541675585</v>
      </c>
      <c r="U24" s="857">
        <v>0</v>
      </c>
      <c r="V24" s="857">
        <v>0</v>
      </c>
    </row>
    <row r="25" spans="1:22" s="170" customFormat="1" ht="12.75">
      <c r="A25" s="787">
        <v>15</v>
      </c>
      <c r="B25" s="788" t="s">
        <v>880</v>
      </c>
      <c r="C25" s="799">
        <v>8847</v>
      </c>
      <c r="D25" s="799">
        <v>3189</v>
      </c>
      <c r="E25" s="799">
        <v>0</v>
      </c>
      <c r="F25" s="799">
        <v>0</v>
      </c>
      <c r="G25" s="799">
        <f t="shared" si="0"/>
        <v>12036</v>
      </c>
      <c r="H25" s="803">
        <v>240</v>
      </c>
      <c r="I25" s="791">
        <f t="shared" si="1"/>
        <v>433.29599999999994</v>
      </c>
      <c r="J25" s="791">
        <f t="shared" si="2"/>
        <v>359.27459999999996</v>
      </c>
      <c r="K25" s="791">
        <f t="shared" si="3"/>
        <v>74.0214</v>
      </c>
      <c r="L25" s="791">
        <v>0</v>
      </c>
      <c r="M25" s="791">
        <f t="shared" si="4"/>
        <v>86.6592</v>
      </c>
      <c r="N25" s="791">
        <f t="shared" si="5"/>
        <v>86.6592</v>
      </c>
      <c r="O25" s="791">
        <v>0</v>
      </c>
      <c r="P25" s="791">
        <v>0</v>
      </c>
      <c r="Q25" s="791">
        <v>0</v>
      </c>
      <c r="R25" s="804">
        <v>0</v>
      </c>
      <c r="S25" s="857">
        <v>8847.061626139817</v>
      </c>
      <c r="T25" s="857">
        <v>3189.102213145897</v>
      </c>
      <c r="U25" s="857">
        <v>0</v>
      </c>
      <c r="V25" s="857">
        <v>0</v>
      </c>
    </row>
    <row r="26" spans="1:22" s="170" customFormat="1" ht="12.75">
      <c r="A26" s="787">
        <v>16</v>
      </c>
      <c r="B26" s="788" t="s">
        <v>881</v>
      </c>
      <c r="C26" s="799">
        <v>30106</v>
      </c>
      <c r="D26" s="799">
        <v>7772</v>
      </c>
      <c r="E26" s="799">
        <v>0</v>
      </c>
      <c r="F26" s="799">
        <v>19</v>
      </c>
      <c r="G26" s="799">
        <f t="shared" si="0"/>
        <v>37897</v>
      </c>
      <c r="H26" s="803">
        <v>240</v>
      </c>
      <c r="I26" s="791">
        <f t="shared" si="1"/>
        <v>1364.292</v>
      </c>
      <c r="J26" s="791">
        <f t="shared" si="2"/>
        <v>1131.22545</v>
      </c>
      <c r="K26" s="791">
        <f t="shared" si="3"/>
        <v>233.06654999999998</v>
      </c>
      <c r="L26" s="791">
        <v>0</v>
      </c>
      <c r="M26" s="791">
        <f t="shared" si="4"/>
        <v>272.8584</v>
      </c>
      <c r="N26" s="791">
        <f t="shared" si="5"/>
        <v>272.8584</v>
      </c>
      <c r="O26" s="791">
        <v>0</v>
      </c>
      <c r="P26" s="791">
        <v>0</v>
      </c>
      <c r="Q26" s="791">
        <v>0</v>
      </c>
      <c r="R26" s="804">
        <v>0</v>
      </c>
      <c r="S26" s="857">
        <v>30105.779289091523</v>
      </c>
      <c r="T26" s="857">
        <v>7772.446656534955</v>
      </c>
      <c r="U26" s="857">
        <v>0</v>
      </c>
      <c r="V26" s="857">
        <v>18.885106382978723</v>
      </c>
    </row>
    <row r="27" spans="1:22" s="170" customFormat="1" ht="12.75">
      <c r="A27" s="787">
        <v>17</v>
      </c>
      <c r="B27" s="788" t="s">
        <v>882</v>
      </c>
      <c r="C27" s="799">
        <v>17811</v>
      </c>
      <c r="D27" s="799">
        <v>6067</v>
      </c>
      <c r="E27" s="799">
        <v>0</v>
      </c>
      <c r="F27" s="799">
        <v>0</v>
      </c>
      <c r="G27" s="799">
        <f t="shared" si="0"/>
        <v>23878</v>
      </c>
      <c r="H27" s="803">
        <v>240</v>
      </c>
      <c r="I27" s="791">
        <f t="shared" si="1"/>
        <v>859.608</v>
      </c>
      <c r="J27" s="791">
        <f t="shared" si="2"/>
        <v>712.7583</v>
      </c>
      <c r="K27" s="791">
        <f t="shared" si="3"/>
        <v>146.84969999999998</v>
      </c>
      <c r="L27" s="791">
        <v>0</v>
      </c>
      <c r="M27" s="791">
        <f t="shared" si="4"/>
        <v>171.9216</v>
      </c>
      <c r="N27" s="791">
        <f t="shared" si="5"/>
        <v>171.9216</v>
      </c>
      <c r="O27" s="791">
        <v>0</v>
      </c>
      <c r="P27" s="791">
        <v>0</v>
      </c>
      <c r="Q27" s="791">
        <v>0</v>
      </c>
      <c r="R27" s="804">
        <v>0</v>
      </c>
      <c r="S27" s="857">
        <v>17811.73191489362</v>
      </c>
      <c r="T27" s="857">
        <v>6066.54088754262</v>
      </c>
      <c r="U27" s="857">
        <v>0</v>
      </c>
      <c r="V27" s="857">
        <v>0</v>
      </c>
    </row>
    <row r="28" spans="1:22" s="170" customFormat="1" ht="12.75">
      <c r="A28" s="787">
        <v>18</v>
      </c>
      <c r="B28" s="788" t="s">
        <v>883</v>
      </c>
      <c r="C28" s="799">
        <v>30132</v>
      </c>
      <c r="D28" s="799">
        <v>17146</v>
      </c>
      <c r="E28" s="799">
        <v>0</v>
      </c>
      <c r="F28" s="799">
        <v>0</v>
      </c>
      <c r="G28" s="799">
        <f t="shared" si="0"/>
        <v>47278</v>
      </c>
      <c r="H28" s="803">
        <v>240</v>
      </c>
      <c r="I28" s="791">
        <f t="shared" si="1"/>
        <v>1702.0079999999998</v>
      </c>
      <c r="J28" s="791">
        <f t="shared" si="2"/>
        <v>1411.2483</v>
      </c>
      <c r="K28" s="791">
        <f t="shared" si="3"/>
        <v>290.75969999999995</v>
      </c>
      <c r="L28" s="791">
        <v>0</v>
      </c>
      <c r="M28" s="791">
        <f t="shared" si="4"/>
        <v>340.40160000000003</v>
      </c>
      <c r="N28" s="791">
        <f t="shared" si="5"/>
        <v>340.40160000000003</v>
      </c>
      <c r="O28" s="791">
        <v>0</v>
      </c>
      <c r="P28" s="791">
        <v>0</v>
      </c>
      <c r="Q28" s="791">
        <v>0</v>
      </c>
      <c r="R28" s="804">
        <v>0</v>
      </c>
      <c r="S28" s="857">
        <v>30131.548697652823</v>
      </c>
      <c r="T28" s="857">
        <v>17146.413209219856</v>
      </c>
      <c r="U28" s="857">
        <v>0</v>
      </c>
      <c r="V28" s="857">
        <v>0</v>
      </c>
    </row>
    <row r="29" spans="1:22" s="170" customFormat="1" ht="12.75">
      <c r="A29" s="787">
        <v>19</v>
      </c>
      <c r="B29" s="788" t="s">
        <v>884</v>
      </c>
      <c r="C29" s="799">
        <v>16900</v>
      </c>
      <c r="D29" s="799">
        <v>8434</v>
      </c>
      <c r="E29" s="799">
        <v>0</v>
      </c>
      <c r="F29" s="799">
        <v>0</v>
      </c>
      <c r="G29" s="799">
        <f t="shared" si="0"/>
        <v>25334</v>
      </c>
      <c r="H29" s="803">
        <v>240</v>
      </c>
      <c r="I29" s="791">
        <f t="shared" si="1"/>
        <v>912.0239999999999</v>
      </c>
      <c r="J29" s="791">
        <f t="shared" si="2"/>
        <v>756.2198999999999</v>
      </c>
      <c r="K29" s="791">
        <f t="shared" si="3"/>
        <v>155.80409999999998</v>
      </c>
      <c r="L29" s="791">
        <v>0</v>
      </c>
      <c r="M29" s="791">
        <f t="shared" si="4"/>
        <v>182.4048</v>
      </c>
      <c r="N29" s="791">
        <f t="shared" si="5"/>
        <v>182.4048</v>
      </c>
      <c r="O29" s="791">
        <v>0</v>
      </c>
      <c r="P29" s="791">
        <v>0</v>
      </c>
      <c r="Q29" s="791">
        <v>0</v>
      </c>
      <c r="R29" s="804">
        <v>0</v>
      </c>
      <c r="S29" s="857">
        <v>16899.797610604524</v>
      </c>
      <c r="T29" s="857">
        <v>8434.142536305302</v>
      </c>
      <c r="U29" s="857">
        <v>0</v>
      </c>
      <c r="V29" s="857">
        <v>0</v>
      </c>
    </row>
    <row r="30" spans="1:22" s="170" customFormat="1" ht="12.75">
      <c r="A30" s="787">
        <v>20</v>
      </c>
      <c r="B30" s="788" t="s">
        <v>885</v>
      </c>
      <c r="C30" s="799">
        <v>38384</v>
      </c>
      <c r="D30" s="799">
        <v>14189</v>
      </c>
      <c r="E30" s="799">
        <v>0</v>
      </c>
      <c r="F30" s="799">
        <v>0</v>
      </c>
      <c r="G30" s="799">
        <f t="shared" si="0"/>
        <v>52573</v>
      </c>
      <c r="H30" s="803">
        <v>240</v>
      </c>
      <c r="I30" s="791">
        <f t="shared" si="1"/>
        <v>1892.628</v>
      </c>
      <c r="J30" s="791">
        <f t="shared" si="2"/>
        <v>1569.30405</v>
      </c>
      <c r="K30" s="791">
        <f t="shared" si="3"/>
        <v>323.32394999999997</v>
      </c>
      <c r="L30" s="791">
        <v>0</v>
      </c>
      <c r="M30" s="791">
        <f t="shared" si="4"/>
        <v>378.5256</v>
      </c>
      <c r="N30" s="791">
        <f t="shared" si="5"/>
        <v>378.5256</v>
      </c>
      <c r="O30" s="791">
        <v>0</v>
      </c>
      <c r="P30" s="791">
        <v>0</v>
      </c>
      <c r="Q30" s="791">
        <v>0</v>
      </c>
      <c r="R30" s="804">
        <v>0</v>
      </c>
      <c r="S30" s="857">
        <v>38383.76198919284</v>
      </c>
      <c r="T30" s="857">
        <v>14189.234718000675</v>
      </c>
      <c r="U30" s="857">
        <v>0</v>
      </c>
      <c r="V30" s="857">
        <v>0</v>
      </c>
    </row>
    <row r="31" spans="1:22" s="170" customFormat="1" ht="12.75">
      <c r="A31" s="787">
        <v>21</v>
      </c>
      <c r="B31" s="788" t="s">
        <v>886</v>
      </c>
      <c r="C31" s="799">
        <v>13724</v>
      </c>
      <c r="D31" s="799">
        <v>4899</v>
      </c>
      <c r="E31" s="799">
        <v>0</v>
      </c>
      <c r="F31" s="799">
        <v>0</v>
      </c>
      <c r="G31" s="799">
        <f t="shared" si="0"/>
        <v>18623</v>
      </c>
      <c r="H31" s="803">
        <v>240</v>
      </c>
      <c r="I31" s="791">
        <f t="shared" si="1"/>
        <v>670.4279999999999</v>
      </c>
      <c r="J31" s="791">
        <f t="shared" si="2"/>
        <v>555.8965499999999</v>
      </c>
      <c r="K31" s="791">
        <f t="shared" si="3"/>
        <v>114.53144999999999</v>
      </c>
      <c r="L31" s="791">
        <v>0</v>
      </c>
      <c r="M31" s="791">
        <f t="shared" si="4"/>
        <v>134.0856</v>
      </c>
      <c r="N31" s="791">
        <f t="shared" si="5"/>
        <v>134.0856</v>
      </c>
      <c r="O31" s="791">
        <v>0</v>
      </c>
      <c r="P31" s="791">
        <v>0</v>
      </c>
      <c r="Q31" s="791">
        <v>0</v>
      </c>
      <c r="R31" s="804">
        <v>0</v>
      </c>
      <c r="S31" s="857">
        <v>13489.759937521108</v>
      </c>
      <c r="T31" s="857">
        <v>4899.090020263425</v>
      </c>
      <c r="U31" s="857">
        <v>0</v>
      </c>
      <c r="V31" s="857">
        <v>0</v>
      </c>
    </row>
    <row r="32" spans="1:22" s="170" customFormat="1" ht="12.75">
      <c r="A32" s="787">
        <v>22</v>
      </c>
      <c r="B32" s="788" t="s">
        <v>887</v>
      </c>
      <c r="C32" s="799">
        <v>18432</v>
      </c>
      <c r="D32" s="799">
        <v>3968</v>
      </c>
      <c r="E32" s="799">
        <v>0</v>
      </c>
      <c r="F32" s="799">
        <v>0</v>
      </c>
      <c r="G32" s="799">
        <f t="shared" si="0"/>
        <v>22400</v>
      </c>
      <c r="H32" s="803">
        <v>240</v>
      </c>
      <c r="I32" s="791">
        <f t="shared" si="1"/>
        <v>806.4</v>
      </c>
      <c r="J32" s="791">
        <f t="shared" si="2"/>
        <v>668.64</v>
      </c>
      <c r="K32" s="791">
        <f t="shared" si="3"/>
        <v>137.76</v>
      </c>
      <c r="L32" s="791">
        <v>0</v>
      </c>
      <c r="M32" s="791">
        <f t="shared" si="4"/>
        <v>161.28</v>
      </c>
      <c r="N32" s="791">
        <f t="shared" si="5"/>
        <v>161.28</v>
      </c>
      <c r="O32" s="791">
        <v>0</v>
      </c>
      <c r="P32" s="791">
        <v>0</v>
      </c>
      <c r="Q32" s="791">
        <v>0</v>
      </c>
      <c r="R32" s="804">
        <v>0</v>
      </c>
      <c r="S32" s="857">
        <v>18606.140425531914</v>
      </c>
      <c r="T32" s="857">
        <v>3968.0283687943265</v>
      </c>
      <c r="U32" s="857">
        <v>0</v>
      </c>
      <c r="V32" s="857">
        <v>0</v>
      </c>
    </row>
    <row r="33" spans="1:22" s="170" customFormat="1" ht="12.75">
      <c r="A33" s="787">
        <v>23</v>
      </c>
      <c r="B33" s="788" t="s">
        <v>888</v>
      </c>
      <c r="C33" s="799">
        <v>45212</v>
      </c>
      <c r="D33" s="799">
        <v>12841</v>
      </c>
      <c r="E33" s="799">
        <v>0</v>
      </c>
      <c r="F33" s="799">
        <v>0</v>
      </c>
      <c r="G33" s="799">
        <f t="shared" si="0"/>
        <v>58053</v>
      </c>
      <c r="H33" s="803">
        <v>240</v>
      </c>
      <c r="I33" s="791">
        <f t="shared" si="1"/>
        <v>2089.908</v>
      </c>
      <c r="J33" s="791">
        <f t="shared" si="2"/>
        <v>1732.88205</v>
      </c>
      <c r="K33" s="791">
        <f t="shared" si="3"/>
        <v>357.02594999999997</v>
      </c>
      <c r="L33" s="791">
        <v>0</v>
      </c>
      <c r="M33" s="791">
        <f t="shared" si="4"/>
        <v>417.9816</v>
      </c>
      <c r="N33" s="791">
        <f t="shared" si="5"/>
        <v>417.9816</v>
      </c>
      <c r="O33" s="791">
        <v>0</v>
      </c>
      <c r="P33" s="791">
        <v>0</v>
      </c>
      <c r="Q33" s="791">
        <v>0</v>
      </c>
      <c r="R33" s="804">
        <v>0</v>
      </c>
      <c r="S33" s="857">
        <v>45272.30964201283</v>
      </c>
      <c r="T33" s="857">
        <v>12840.873100303952</v>
      </c>
      <c r="U33" s="857">
        <v>0</v>
      </c>
      <c r="V33" s="857">
        <v>0</v>
      </c>
    </row>
    <row r="34" spans="1:22" s="170" customFormat="1" ht="12.75">
      <c r="A34" s="787">
        <v>24</v>
      </c>
      <c r="B34" s="788" t="s">
        <v>889</v>
      </c>
      <c r="C34" s="799">
        <v>27849</v>
      </c>
      <c r="D34" s="799">
        <v>8870</v>
      </c>
      <c r="E34" s="799">
        <v>0</v>
      </c>
      <c r="F34" s="799">
        <v>0</v>
      </c>
      <c r="G34" s="799">
        <f t="shared" si="0"/>
        <v>36719</v>
      </c>
      <c r="H34" s="803">
        <v>240</v>
      </c>
      <c r="I34" s="791">
        <f t="shared" si="1"/>
        <v>1321.884</v>
      </c>
      <c r="J34" s="791">
        <f t="shared" si="2"/>
        <v>1096.06215</v>
      </c>
      <c r="K34" s="791">
        <f t="shared" si="3"/>
        <v>225.82184999999998</v>
      </c>
      <c r="L34" s="791">
        <v>0</v>
      </c>
      <c r="M34" s="791">
        <f t="shared" si="4"/>
        <v>264.3768</v>
      </c>
      <c r="N34" s="791">
        <f t="shared" si="5"/>
        <v>264.3768</v>
      </c>
      <c r="O34" s="791">
        <v>0</v>
      </c>
      <c r="P34" s="791">
        <v>0</v>
      </c>
      <c r="Q34" s="791">
        <v>0</v>
      </c>
      <c r="R34" s="804">
        <v>0</v>
      </c>
      <c r="S34" s="857">
        <v>27849.68016717325</v>
      </c>
      <c r="T34" s="857">
        <v>8869.63829787234</v>
      </c>
      <c r="U34" s="857">
        <v>0</v>
      </c>
      <c r="V34" s="857">
        <v>0</v>
      </c>
    </row>
    <row r="35" spans="1:22" s="170" customFormat="1" ht="12.75">
      <c r="A35" s="787">
        <v>25</v>
      </c>
      <c r="B35" s="788" t="s">
        <v>890</v>
      </c>
      <c r="C35" s="799">
        <v>55316</v>
      </c>
      <c r="D35" s="799">
        <v>21157</v>
      </c>
      <c r="E35" s="799">
        <v>0</v>
      </c>
      <c r="F35" s="799">
        <v>0</v>
      </c>
      <c r="G35" s="799">
        <f t="shared" si="0"/>
        <v>76473</v>
      </c>
      <c r="H35" s="803">
        <v>240</v>
      </c>
      <c r="I35" s="791">
        <f t="shared" si="1"/>
        <v>2753.028</v>
      </c>
      <c r="J35" s="791">
        <f t="shared" si="2"/>
        <v>2282.7190499999997</v>
      </c>
      <c r="K35" s="791">
        <f t="shared" si="3"/>
        <v>470.30895</v>
      </c>
      <c r="L35" s="791">
        <v>0</v>
      </c>
      <c r="M35" s="791">
        <f t="shared" si="4"/>
        <v>550.6056</v>
      </c>
      <c r="N35" s="791">
        <f t="shared" si="5"/>
        <v>550.6056</v>
      </c>
      <c r="O35" s="791">
        <v>0</v>
      </c>
      <c r="P35" s="791">
        <v>0</v>
      </c>
      <c r="Q35" s="791">
        <v>0</v>
      </c>
      <c r="R35" s="804">
        <v>0</v>
      </c>
      <c r="S35" s="857">
        <v>54797.71390092323</v>
      </c>
      <c r="T35" s="857">
        <v>21157.32360950805</v>
      </c>
      <c r="U35" s="857">
        <v>0</v>
      </c>
      <c r="V35" s="857">
        <v>0</v>
      </c>
    </row>
    <row r="36" spans="1:22" s="170" customFormat="1" ht="12.75">
      <c r="A36" s="787">
        <v>26</v>
      </c>
      <c r="B36" s="788" t="s">
        <v>891</v>
      </c>
      <c r="C36" s="799">
        <v>71505</v>
      </c>
      <c r="D36" s="799">
        <v>27673</v>
      </c>
      <c r="E36" s="799">
        <v>0</v>
      </c>
      <c r="F36" s="799">
        <v>0</v>
      </c>
      <c r="G36" s="799">
        <f t="shared" si="0"/>
        <v>99178</v>
      </c>
      <c r="H36" s="803">
        <v>240</v>
      </c>
      <c r="I36" s="791">
        <f t="shared" si="1"/>
        <v>3570.408</v>
      </c>
      <c r="J36" s="791">
        <f t="shared" si="2"/>
        <v>2960.4633</v>
      </c>
      <c r="K36" s="791">
        <f t="shared" si="3"/>
        <v>609.9446999999999</v>
      </c>
      <c r="L36" s="791">
        <v>0</v>
      </c>
      <c r="M36" s="791">
        <f t="shared" si="4"/>
        <v>714.0816</v>
      </c>
      <c r="N36" s="791">
        <f t="shared" si="5"/>
        <v>714.0816</v>
      </c>
      <c r="O36" s="791">
        <v>0</v>
      </c>
      <c r="P36" s="791">
        <v>0</v>
      </c>
      <c r="Q36" s="791">
        <v>0</v>
      </c>
      <c r="R36" s="804">
        <v>0</v>
      </c>
      <c r="S36" s="857">
        <v>72022.55447150992</v>
      </c>
      <c r="T36" s="857">
        <v>27672.9960676451</v>
      </c>
      <c r="U36" s="857">
        <v>0</v>
      </c>
      <c r="V36" s="857">
        <v>0</v>
      </c>
    </row>
    <row r="37" spans="1:22" s="170" customFormat="1" ht="12.75">
      <c r="A37" s="787">
        <v>27</v>
      </c>
      <c r="B37" s="788" t="s">
        <v>892</v>
      </c>
      <c r="C37" s="799">
        <v>61354</v>
      </c>
      <c r="D37" s="799">
        <v>17617</v>
      </c>
      <c r="E37" s="799">
        <v>0</v>
      </c>
      <c r="F37" s="799">
        <v>0</v>
      </c>
      <c r="G37" s="799">
        <f t="shared" si="0"/>
        <v>78971</v>
      </c>
      <c r="H37" s="803">
        <v>240</v>
      </c>
      <c r="I37" s="791">
        <f t="shared" si="1"/>
        <v>2842.9559999999997</v>
      </c>
      <c r="J37" s="791">
        <f t="shared" si="2"/>
        <v>2357.28435</v>
      </c>
      <c r="K37" s="791">
        <f t="shared" si="3"/>
        <v>485.67164999999994</v>
      </c>
      <c r="L37" s="791">
        <v>0</v>
      </c>
      <c r="M37" s="791">
        <f t="shared" si="4"/>
        <v>568.5912</v>
      </c>
      <c r="N37" s="791">
        <f t="shared" si="5"/>
        <v>568.5912</v>
      </c>
      <c r="O37" s="791">
        <v>0</v>
      </c>
      <c r="P37" s="791">
        <v>0</v>
      </c>
      <c r="Q37" s="791">
        <v>0</v>
      </c>
      <c r="R37" s="804">
        <v>0</v>
      </c>
      <c r="S37" s="857">
        <v>61353.25053191489</v>
      </c>
      <c r="T37" s="857">
        <v>17617.327472948327</v>
      </c>
      <c r="U37" s="857">
        <v>0</v>
      </c>
      <c r="V37" s="857">
        <v>0</v>
      </c>
    </row>
    <row r="38" spans="1:22" s="170" customFormat="1" ht="12.75">
      <c r="A38" s="787">
        <v>28</v>
      </c>
      <c r="B38" s="788" t="s">
        <v>893</v>
      </c>
      <c r="C38" s="799">
        <v>65845</v>
      </c>
      <c r="D38" s="799">
        <v>19512</v>
      </c>
      <c r="E38" s="799">
        <v>0</v>
      </c>
      <c r="F38" s="799">
        <v>0</v>
      </c>
      <c r="G38" s="799">
        <f t="shared" si="0"/>
        <v>85357</v>
      </c>
      <c r="H38" s="803">
        <v>240</v>
      </c>
      <c r="I38" s="791">
        <f t="shared" si="1"/>
        <v>3072.852</v>
      </c>
      <c r="J38" s="791">
        <f t="shared" si="2"/>
        <v>2547.90645</v>
      </c>
      <c r="K38" s="791">
        <f t="shared" si="3"/>
        <v>524.9455499999999</v>
      </c>
      <c r="L38" s="791">
        <v>0</v>
      </c>
      <c r="M38" s="791">
        <f t="shared" si="4"/>
        <v>614.5704000000001</v>
      </c>
      <c r="N38" s="791">
        <f t="shared" si="5"/>
        <v>614.5704000000001</v>
      </c>
      <c r="O38" s="791">
        <v>0</v>
      </c>
      <c r="P38" s="791">
        <v>0</v>
      </c>
      <c r="Q38" s="791">
        <v>0</v>
      </c>
      <c r="R38" s="804">
        <v>0</v>
      </c>
      <c r="S38" s="857">
        <v>65844.68515885003</v>
      </c>
      <c r="T38" s="857">
        <v>19511.86305121539</v>
      </c>
      <c r="U38" s="857">
        <v>0</v>
      </c>
      <c r="V38" s="857">
        <v>0</v>
      </c>
    </row>
    <row r="39" spans="1:22" s="170" customFormat="1" ht="12.75">
      <c r="A39" s="787">
        <v>29</v>
      </c>
      <c r="B39" s="788" t="s">
        <v>894</v>
      </c>
      <c r="C39" s="799">
        <v>37851</v>
      </c>
      <c r="D39" s="799">
        <v>16665</v>
      </c>
      <c r="E39" s="799">
        <v>0</v>
      </c>
      <c r="F39" s="799">
        <v>0</v>
      </c>
      <c r="G39" s="799">
        <f t="shared" si="0"/>
        <v>54516</v>
      </c>
      <c r="H39" s="803">
        <v>240</v>
      </c>
      <c r="I39" s="791">
        <f t="shared" si="1"/>
        <v>1962.5759999999998</v>
      </c>
      <c r="J39" s="791">
        <f t="shared" si="2"/>
        <v>1627.3025999999998</v>
      </c>
      <c r="K39" s="791">
        <f t="shared" si="3"/>
        <v>335.2734</v>
      </c>
      <c r="L39" s="791">
        <v>0</v>
      </c>
      <c r="M39" s="791">
        <f t="shared" si="4"/>
        <v>392.5152</v>
      </c>
      <c r="N39" s="791">
        <f t="shared" si="5"/>
        <v>392.5152</v>
      </c>
      <c r="O39" s="791">
        <v>0</v>
      </c>
      <c r="P39" s="791">
        <v>0</v>
      </c>
      <c r="Q39" s="791">
        <v>0</v>
      </c>
      <c r="R39" s="804">
        <v>0</v>
      </c>
      <c r="S39" s="857">
        <v>37850.99574468085</v>
      </c>
      <c r="T39" s="857">
        <v>16664.753486997637</v>
      </c>
      <c r="U39" s="857">
        <v>0</v>
      </c>
      <c r="V39" s="857">
        <v>0</v>
      </c>
    </row>
    <row r="40" spans="1:22" s="170" customFormat="1" ht="12.75">
      <c r="A40" s="787">
        <v>30</v>
      </c>
      <c r="B40" s="788" t="s">
        <v>895</v>
      </c>
      <c r="C40" s="799">
        <v>67958</v>
      </c>
      <c r="D40" s="799">
        <v>10774</v>
      </c>
      <c r="E40" s="799">
        <v>0</v>
      </c>
      <c r="F40" s="799">
        <v>0</v>
      </c>
      <c r="G40" s="799">
        <f t="shared" si="0"/>
        <v>78732</v>
      </c>
      <c r="H40" s="803">
        <v>240</v>
      </c>
      <c r="I40" s="791">
        <f t="shared" si="1"/>
        <v>2834.3519999999994</v>
      </c>
      <c r="J40" s="791">
        <f t="shared" si="2"/>
        <v>2350.1501999999996</v>
      </c>
      <c r="K40" s="791">
        <f t="shared" si="3"/>
        <v>484.20179999999993</v>
      </c>
      <c r="L40" s="791">
        <v>0</v>
      </c>
      <c r="M40" s="791">
        <f t="shared" si="4"/>
        <v>566.8704</v>
      </c>
      <c r="N40" s="791">
        <f t="shared" si="5"/>
        <v>566.8704</v>
      </c>
      <c r="O40" s="791">
        <v>0</v>
      </c>
      <c r="P40" s="791">
        <v>0</v>
      </c>
      <c r="Q40" s="791">
        <v>0</v>
      </c>
      <c r="R40" s="804">
        <v>0</v>
      </c>
      <c r="S40" s="857">
        <v>67829.08936170212</v>
      </c>
      <c r="T40" s="857">
        <v>10774.298272404269</v>
      </c>
      <c r="U40" s="857">
        <v>0</v>
      </c>
      <c r="V40" s="857">
        <v>0</v>
      </c>
    </row>
    <row r="41" spans="1:22" s="170" customFormat="1" ht="12.75">
      <c r="A41" s="787">
        <v>31</v>
      </c>
      <c r="B41" s="788" t="s">
        <v>896</v>
      </c>
      <c r="C41" s="799">
        <v>70815</v>
      </c>
      <c r="D41" s="799">
        <v>17009</v>
      </c>
      <c r="E41" s="799">
        <v>0</v>
      </c>
      <c r="F41" s="799">
        <v>0</v>
      </c>
      <c r="G41" s="799">
        <f t="shared" si="0"/>
        <v>87824</v>
      </c>
      <c r="H41" s="803">
        <v>240</v>
      </c>
      <c r="I41" s="791">
        <f t="shared" si="1"/>
        <v>3161.6639999999998</v>
      </c>
      <c r="J41" s="791">
        <f t="shared" si="2"/>
        <v>2621.5463999999997</v>
      </c>
      <c r="K41" s="791">
        <f t="shared" si="3"/>
        <v>540.1175999999999</v>
      </c>
      <c r="L41" s="791">
        <v>0</v>
      </c>
      <c r="M41" s="791">
        <f t="shared" si="4"/>
        <v>632.3328</v>
      </c>
      <c r="N41" s="791">
        <f t="shared" si="5"/>
        <v>632.3328</v>
      </c>
      <c r="O41" s="791">
        <v>0</v>
      </c>
      <c r="P41" s="791">
        <v>0</v>
      </c>
      <c r="Q41" s="791">
        <v>0</v>
      </c>
      <c r="R41" s="804">
        <v>0</v>
      </c>
      <c r="S41" s="857">
        <v>70815.54749240122</v>
      </c>
      <c r="T41" s="857">
        <v>17008.740425531916</v>
      </c>
      <c r="U41" s="857">
        <v>0</v>
      </c>
      <c r="V41" s="857">
        <v>0</v>
      </c>
    </row>
    <row r="42" spans="1:22" s="170" customFormat="1" ht="12.75">
      <c r="A42" s="787">
        <v>32</v>
      </c>
      <c r="B42" s="788" t="s">
        <v>897</v>
      </c>
      <c r="C42" s="799">
        <v>53188</v>
      </c>
      <c r="D42" s="799">
        <v>4663</v>
      </c>
      <c r="E42" s="799">
        <v>0</v>
      </c>
      <c r="F42" s="799">
        <v>0</v>
      </c>
      <c r="G42" s="799">
        <f t="shared" si="0"/>
        <v>57851</v>
      </c>
      <c r="H42" s="803">
        <v>240</v>
      </c>
      <c r="I42" s="791">
        <f t="shared" si="1"/>
        <v>2082.636</v>
      </c>
      <c r="J42" s="791">
        <f t="shared" si="2"/>
        <v>1726.85235</v>
      </c>
      <c r="K42" s="791">
        <f t="shared" si="3"/>
        <v>355.78364999999997</v>
      </c>
      <c r="L42" s="791">
        <v>0</v>
      </c>
      <c r="M42" s="791">
        <f t="shared" si="4"/>
        <v>416.5272</v>
      </c>
      <c r="N42" s="791">
        <f t="shared" si="5"/>
        <v>416.5272</v>
      </c>
      <c r="O42" s="791">
        <v>0</v>
      </c>
      <c r="P42" s="791">
        <v>0</v>
      </c>
      <c r="Q42" s="791">
        <v>0</v>
      </c>
      <c r="R42" s="804">
        <v>0</v>
      </c>
      <c r="S42" s="857">
        <v>53187.92340425532</v>
      </c>
      <c r="T42" s="857">
        <v>4663.136778115501</v>
      </c>
      <c r="U42" s="857">
        <v>0</v>
      </c>
      <c r="V42" s="857">
        <v>0</v>
      </c>
    </row>
    <row r="43" spans="1:22" s="170" customFormat="1" ht="12.75">
      <c r="A43" s="787">
        <v>33</v>
      </c>
      <c r="B43" s="788" t="s">
        <v>898</v>
      </c>
      <c r="C43" s="799">
        <v>65495</v>
      </c>
      <c r="D43" s="799">
        <v>6392</v>
      </c>
      <c r="E43" s="799">
        <v>0</v>
      </c>
      <c r="F43" s="799">
        <v>160</v>
      </c>
      <c r="G43" s="799">
        <f t="shared" si="0"/>
        <v>72047</v>
      </c>
      <c r="H43" s="803">
        <v>240</v>
      </c>
      <c r="I43" s="791">
        <f t="shared" si="1"/>
        <v>2593.692</v>
      </c>
      <c r="J43" s="791">
        <f t="shared" si="2"/>
        <v>2150.60295</v>
      </c>
      <c r="K43" s="791">
        <f t="shared" si="3"/>
        <v>443.08905</v>
      </c>
      <c r="L43" s="791">
        <v>0</v>
      </c>
      <c r="M43" s="791">
        <f t="shared" si="4"/>
        <v>518.7384000000001</v>
      </c>
      <c r="N43" s="791">
        <f t="shared" si="5"/>
        <v>518.7384000000001</v>
      </c>
      <c r="O43" s="791">
        <v>0</v>
      </c>
      <c r="P43" s="791">
        <v>0</v>
      </c>
      <c r="Q43" s="791">
        <v>0</v>
      </c>
      <c r="R43" s="804">
        <v>0</v>
      </c>
      <c r="S43" s="857">
        <v>65495.11489361702</v>
      </c>
      <c r="T43" s="857">
        <v>6392.14490881459</v>
      </c>
      <c r="U43" s="857">
        <v>0</v>
      </c>
      <c r="V43" s="857">
        <v>160.22127659574468</v>
      </c>
    </row>
    <row r="44" spans="1:22" s="170" customFormat="1" ht="12.75">
      <c r="A44" s="787">
        <v>34</v>
      </c>
      <c r="B44" s="788" t="s">
        <v>899</v>
      </c>
      <c r="C44" s="799">
        <v>42697</v>
      </c>
      <c r="D44" s="799">
        <v>3368</v>
      </c>
      <c r="E44" s="799">
        <v>0</v>
      </c>
      <c r="F44" s="799">
        <v>0</v>
      </c>
      <c r="G44" s="799">
        <f t="shared" si="0"/>
        <v>46065</v>
      </c>
      <c r="H44" s="803">
        <v>240</v>
      </c>
      <c r="I44" s="791">
        <f t="shared" si="1"/>
        <v>1658.3399999999997</v>
      </c>
      <c r="J44" s="791">
        <f t="shared" si="2"/>
        <v>1375.0402499999998</v>
      </c>
      <c r="K44" s="791">
        <f t="shared" si="3"/>
        <v>283.29974999999996</v>
      </c>
      <c r="L44" s="791">
        <v>0</v>
      </c>
      <c r="M44" s="791">
        <f t="shared" si="4"/>
        <v>331.668</v>
      </c>
      <c r="N44" s="791">
        <f t="shared" si="5"/>
        <v>331.668</v>
      </c>
      <c r="O44" s="791">
        <v>0</v>
      </c>
      <c r="P44" s="791">
        <v>0</v>
      </c>
      <c r="Q44" s="791">
        <v>0</v>
      </c>
      <c r="R44" s="804">
        <v>0</v>
      </c>
      <c r="S44" s="857">
        <v>42697.32765957447</v>
      </c>
      <c r="T44" s="857">
        <v>3367.944680851064</v>
      </c>
      <c r="U44" s="857">
        <v>0</v>
      </c>
      <c r="V44" s="857">
        <v>0</v>
      </c>
    </row>
    <row r="45" spans="1:22" s="170" customFormat="1" ht="12.75">
      <c r="A45" s="1331" t="s">
        <v>900</v>
      </c>
      <c r="B45" s="1332"/>
      <c r="C45" s="802">
        <v>1258176</v>
      </c>
      <c r="D45" s="802">
        <v>366445</v>
      </c>
      <c r="E45" s="799">
        <v>0</v>
      </c>
      <c r="F45" s="802">
        <v>825</v>
      </c>
      <c r="G45" s="802">
        <f t="shared" si="0"/>
        <v>1625446</v>
      </c>
      <c r="H45" s="800">
        <v>240</v>
      </c>
      <c r="I45" s="792">
        <f t="shared" si="1"/>
        <v>58516.05599999999</v>
      </c>
      <c r="J45" s="792">
        <f t="shared" si="2"/>
        <v>48519.56309999999</v>
      </c>
      <c r="K45" s="792">
        <f t="shared" si="3"/>
        <v>9996.4929</v>
      </c>
      <c r="L45" s="792">
        <v>0</v>
      </c>
      <c r="M45" s="792">
        <f t="shared" si="4"/>
        <v>11703.2112</v>
      </c>
      <c r="N45" s="792">
        <f t="shared" si="5"/>
        <v>11703.2112</v>
      </c>
      <c r="O45" s="792">
        <v>0</v>
      </c>
      <c r="P45" s="792">
        <v>0</v>
      </c>
      <c r="Q45" s="792">
        <v>0</v>
      </c>
      <c r="R45" s="801">
        <v>0</v>
      </c>
      <c r="S45" s="857">
        <v>1258053.3557078547</v>
      </c>
      <c r="T45" s="857">
        <v>366448.4078280602</v>
      </c>
      <c r="U45" s="857">
        <v>0</v>
      </c>
      <c r="V45" s="857">
        <v>825.7395740517134</v>
      </c>
    </row>
    <row r="46" spans="1:18" ht="12.75">
      <c r="A46" s="179"/>
      <c r="B46" s="179"/>
      <c r="C46" s="179"/>
      <c r="D46" s="179"/>
      <c r="E46" s="179"/>
      <c r="F46" s="179"/>
      <c r="G46" s="179"/>
      <c r="H46" s="179"/>
      <c r="I46" s="178"/>
      <c r="J46" s="178"/>
      <c r="K46" s="178"/>
      <c r="L46" s="178"/>
      <c r="M46" s="178"/>
      <c r="N46" s="178"/>
      <c r="O46" s="178"/>
      <c r="P46" s="178"/>
      <c r="Q46" s="178"/>
      <c r="R46" s="178"/>
    </row>
    <row r="47" spans="1:18" ht="12.75">
      <c r="A47" s="180" t="s">
        <v>7</v>
      </c>
      <c r="B47" s="181"/>
      <c r="C47" s="181"/>
      <c r="D47" s="179"/>
      <c r="E47" s="179"/>
      <c r="F47" s="179"/>
      <c r="G47" s="849"/>
      <c r="H47" s="179"/>
      <c r="I47" s="178"/>
      <c r="J47" s="178"/>
      <c r="K47" s="178"/>
      <c r="L47" s="178"/>
      <c r="M47" s="178"/>
      <c r="N47" s="178"/>
      <c r="O47" s="178"/>
      <c r="P47" s="178"/>
      <c r="Q47" s="178"/>
      <c r="R47" s="178"/>
    </row>
    <row r="48" spans="1:18" ht="12.75">
      <c r="A48" s="182" t="s">
        <v>8</v>
      </c>
      <c r="B48" s="182"/>
      <c r="C48" s="182"/>
      <c r="I48" s="178"/>
      <c r="J48" s="178"/>
      <c r="K48" s="178"/>
      <c r="L48" s="178"/>
      <c r="M48" s="178"/>
      <c r="N48" s="178"/>
      <c r="O48" s="178"/>
      <c r="P48" s="178"/>
      <c r="Q48" s="178"/>
      <c r="R48" s="178"/>
    </row>
    <row r="49" spans="1:18" ht="12.75">
      <c r="A49" s="182" t="s">
        <v>9</v>
      </c>
      <c r="B49" s="182"/>
      <c r="C49" s="182"/>
      <c r="H49" s="850"/>
      <c r="I49" s="178"/>
      <c r="J49" s="178"/>
      <c r="K49" s="178"/>
      <c r="L49" s="178"/>
      <c r="M49" s="178"/>
      <c r="N49" s="178"/>
      <c r="O49" s="178"/>
      <c r="P49" s="178"/>
      <c r="Q49" s="178"/>
      <c r="R49" s="178"/>
    </row>
    <row r="50" spans="1:18" ht="12.75">
      <c r="A50" s="182"/>
      <c r="B50" s="182"/>
      <c r="C50" s="182"/>
      <c r="I50" s="178"/>
      <c r="J50" s="178"/>
      <c r="K50" s="178"/>
      <c r="L50" s="178"/>
      <c r="M50" s="178"/>
      <c r="N50" s="178"/>
      <c r="O50" s="178"/>
      <c r="P50" s="178"/>
      <c r="Q50" s="178"/>
      <c r="R50" s="178"/>
    </row>
    <row r="51" spans="1:18" ht="12.75">
      <c r="A51" s="182"/>
      <c r="B51" s="182"/>
      <c r="C51" s="182"/>
      <c r="I51" s="178"/>
      <c r="J51" s="178"/>
      <c r="K51" s="178"/>
      <c r="L51" s="178"/>
      <c r="M51" s="178"/>
      <c r="N51" s="178"/>
      <c r="O51" s="178"/>
      <c r="P51" s="178"/>
      <c r="Q51" s="178"/>
      <c r="R51" s="178"/>
    </row>
    <row r="52" spans="1:18" ht="12.75">
      <c r="A52" s="182" t="s">
        <v>11</v>
      </c>
      <c r="H52" s="182"/>
      <c r="I52" s="178"/>
      <c r="J52" s="182"/>
      <c r="K52" s="182"/>
      <c r="L52" s="182"/>
      <c r="M52" s="182"/>
      <c r="N52" s="182"/>
      <c r="O52" s="182"/>
      <c r="P52" s="182"/>
      <c r="Q52" s="182"/>
      <c r="R52" s="182"/>
    </row>
    <row r="53" spans="9:18" ht="12.75" customHeight="1">
      <c r="I53" s="182"/>
      <c r="K53" s="786"/>
      <c r="L53" s="786"/>
      <c r="M53" s="786"/>
      <c r="N53" s="1319" t="s">
        <v>13</v>
      </c>
      <c r="O53" s="1319"/>
      <c r="P53" s="1319"/>
      <c r="Q53" s="1319"/>
      <c r="R53" s="1319"/>
    </row>
    <row r="54" spans="9:18" ht="12.75" customHeight="1">
      <c r="I54" s="1328" t="s">
        <v>86</v>
      </c>
      <c r="J54" s="1328"/>
      <c r="K54" s="1328"/>
      <c r="L54" s="1328"/>
      <c r="M54" s="1328"/>
      <c r="N54" s="1328"/>
      <c r="O54" s="1328"/>
      <c r="P54" s="1328"/>
      <c r="Q54" s="1328"/>
      <c r="R54" s="1328"/>
    </row>
    <row r="55" spans="1:18" ht="12.75">
      <c r="A55" s="182"/>
      <c r="B55" s="182"/>
      <c r="I55" s="178"/>
      <c r="J55" s="182"/>
      <c r="K55" s="182"/>
      <c r="L55" s="182"/>
      <c r="M55" s="182"/>
      <c r="N55" s="182"/>
      <c r="O55" s="182"/>
      <c r="P55" s="182"/>
      <c r="Q55" s="182"/>
      <c r="R55" s="182"/>
    </row>
    <row r="57" spans="1:18" ht="12.75">
      <c r="A57" s="1333"/>
      <c r="B57" s="1333"/>
      <c r="C57" s="1333"/>
      <c r="D57" s="1333"/>
      <c r="E57" s="1333"/>
      <c r="F57" s="1333"/>
      <c r="G57" s="1333"/>
      <c r="H57" s="1333"/>
      <c r="I57" s="1333"/>
      <c r="J57" s="1333"/>
      <c r="K57" s="1333"/>
      <c r="L57" s="1333"/>
      <c r="M57" s="1333"/>
      <c r="N57" s="1333"/>
      <c r="O57" s="1333"/>
      <c r="P57" s="1333"/>
      <c r="Q57" s="1333"/>
      <c r="R57" s="1333"/>
    </row>
  </sheetData>
  <sheetProtection/>
  <mergeCells count="18">
    <mergeCell ref="I54:R54"/>
    <mergeCell ref="A57:R57"/>
    <mergeCell ref="Q1:R1"/>
    <mergeCell ref="A8:A9"/>
    <mergeCell ref="B8:B9"/>
    <mergeCell ref="C8:G8"/>
    <mergeCell ref="H8:H9"/>
    <mergeCell ref="I8:L8"/>
    <mergeCell ref="N53:R53"/>
    <mergeCell ref="M8:R8"/>
    <mergeCell ref="A45:B45"/>
    <mergeCell ref="G1:I1"/>
    <mergeCell ref="A2:R2"/>
    <mergeCell ref="A3:R3"/>
    <mergeCell ref="A4:R5"/>
    <mergeCell ref="A6:R6"/>
    <mergeCell ref="A7:B7"/>
    <mergeCell ref="L7:R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5" r:id="rId1"/>
</worksheet>
</file>

<file path=xl/worksheets/sheet61.xml><?xml version="1.0" encoding="utf-8"?>
<worksheet xmlns="http://schemas.openxmlformats.org/spreadsheetml/2006/main" xmlns:r="http://schemas.openxmlformats.org/officeDocument/2006/relationships">
  <sheetPr>
    <pageSetUpPr fitToPage="1"/>
  </sheetPr>
  <dimension ref="A1:Q55"/>
  <sheetViews>
    <sheetView view="pageBreakPreview" zoomScaleNormal="70" zoomScaleSheetLayoutView="100" zoomScalePageLayoutView="0" workbookViewId="0" topLeftCell="A20">
      <selection activeCell="G46" sqref="G46"/>
    </sheetView>
  </sheetViews>
  <sheetFormatPr defaultColWidth="9.140625" defaultRowHeight="12.75"/>
  <cols>
    <col min="1" max="1" width="5.57421875" style="178" customWidth="1"/>
    <col min="2" max="2" width="22.421875" style="178" customWidth="1"/>
    <col min="3" max="3" width="10.28125" style="178" customWidth="1"/>
    <col min="4" max="4" width="12.8515625" style="178" customWidth="1"/>
    <col min="5" max="5" width="8.7109375" style="168" customWidth="1"/>
    <col min="6" max="7" width="8.00390625" style="168" customWidth="1"/>
    <col min="8" max="10" width="8.140625" style="168" customWidth="1"/>
    <col min="11" max="11" width="8.421875" style="168" customWidth="1"/>
    <col min="12" max="12" width="8.140625" style="168" customWidth="1"/>
    <col min="13" max="13" width="8.8515625" style="168" customWidth="1"/>
    <col min="14" max="14" width="8.140625" style="168" customWidth="1"/>
    <col min="15" max="16384" width="9.140625" style="168" customWidth="1"/>
  </cols>
  <sheetData>
    <row r="1" spans="4:14" ht="12.75" customHeight="1">
      <c r="D1" s="1319"/>
      <c r="E1" s="1319"/>
      <c r="F1" s="178"/>
      <c r="G1" s="178"/>
      <c r="H1" s="178"/>
      <c r="I1" s="178"/>
      <c r="J1" s="178"/>
      <c r="K1" s="178"/>
      <c r="L1" s="178"/>
      <c r="M1" s="1330" t="s">
        <v>556</v>
      </c>
      <c r="N1" s="1330"/>
    </row>
    <row r="2" spans="1:14" ht="15.75">
      <c r="A2" s="1324" t="s">
        <v>0</v>
      </c>
      <c r="B2" s="1324"/>
      <c r="C2" s="1324"/>
      <c r="D2" s="1324"/>
      <c r="E2" s="1324"/>
      <c r="F2" s="1324"/>
      <c r="G2" s="1324"/>
      <c r="H2" s="1324"/>
      <c r="I2" s="1324"/>
      <c r="J2" s="1324"/>
      <c r="K2" s="1324"/>
      <c r="L2" s="1324"/>
      <c r="M2" s="1324"/>
      <c r="N2" s="1324"/>
    </row>
    <row r="3" spans="1:14" ht="18">
      <c r="A3" s="1325" t="s">
        <v>656</v>
      </c>
      <c r="B3" s="1325"/>
      <c r="C3" s="1325"/>
      <c r="D3" s="1325"/>
      <c r="E3" s="1325"/>
      <c r="F3" s="1325"/>
      <c r="G3" s="1325"/>
      <c r="H3" s="1325"/>
      <c r="I3" s="1325"/>
      <c r="J3" s="1325"/>
      <c r="K3" s="1325"/>
      <c r="L3" s="1325"/>
      <c r="M3" s="1325"/>
      <c r="N3" s="1325"/>
    </row>
    <row r="4" spans="1:14" ht="12.75" customHeight="1">
      <c r="A4" s="1323" t="s">
        <v>744</v>
      </c>
      <c r="B4" s="1323"/>
      <c r="C4" s="1323"/>
      <c r="D4" s="1323"/>
      <c r="E4" s="1323"/>
      <c r="F4" s="1323"/>
      <c r="G4" s="1323"/>
      <c r="H4" s="1323"/>
      <c r="I4" s="1323"/>
      <c r="J4" s="1323"/>
      <c r="K4" s="1323"/>
      <c r="L4" s="1323"/>
      <c r="M4" s="1323"/>
      <c r="N4" s="1323"/>
    </row>
    <row r="5" spans="1:14" s="169" customFormat="1" ht="7.5" customHeight="1">
      <c r="A5" s="1323"/>
      <c r="B5" s="1323"/>
      <c r="C5" s="1323"/>
      <c r="D5" s="1323"/>
      <c r="E5" s="1323"/>
      <c r="F5" s="1323"/>
      <c r="G5" s="1323"/>
      <c r="H5" s="1323"/>
      <c r="I5" s="1323"/>
      <c r="J5" s="1323"/>
      <c r="K5" s="1323"/>
      <c r="L5" s="1323"/>
      <c r="M5" s="1323"/>
      <c r="N5" s="1323"/>
    </row>
    <row r="6" spans="1:14" ht="12.75">
      <c r="A6" s="1329"/>
      <c r="B6" s="1329"/>
      <c r="C6" s="1329"/>
      <c r="D6" s="1329"/>
      <c r="E6" s="1329"/>
      <c r="F6" s="1329"/>
      <c r="G6" s="1329"/>
      <c r="H6" s="1329"/>
      <c r="I6" s="1329"/>
      <c r="J6" s="1329"/>
      <c r="K6" s="1329"/>
      <c r="L6" s="1329"/>
      <c r="M6" s="1329"/>
      <c r="N6" s="1329"/>
    </row>
    <row r="7" spans="1:14" ht="12.75">
      <c r="A7" s="1336" t="s">
        <v>165</v>
      </c>
      <c r="B7" s="1336"/>
      <c r="D7" s="621"/>
      <c r="E7" s="178"/>
      <c r="F7" s="178"/>
      <c r="G7" s="178"/>
      <c r="H7" s="1334"/>
      <c r="I7" s="1334"/>
      <c r="J7" s="1334"/>
      <c r="K7" s="1334"/>
      <c r="L7" s="1334"/>
      <c r="M7" s="1334"/>
      <c r="N7" s="1334"/>
    </row>
    <row r="8" spans="1:14" ht="30.75" customHeight="1">
      <c r="A8" s="1335" t="s">
        <v>2</v>
      </c>
      <c r="B8" s="1335" t="s">
        <v>3</v>
      </c>
      <c r="C8" s="1342" t="s">
        <v>506</v>
      </c>
      <c r="D8" s="1326" t="s">
        <v>84</v>
      </c>
      <c r="E8" s="1320" t="s">
        <v>85</v>
      </c>
      <c r="F8" s="1321"/>
      <c r="G8" s="1321"/>
      <c r="H8" s="1322"/>
      <c r="I8" s="1320" t="s">
        <v>735</v>
      </c>
      <c r="J8" s="1321"/>
      <c r="K8" s="1321"/>
      <c r="L8" s="1321"/>
      <c r="M8" s="1321"/>
      <c r="N8" s="1321"/>
    </row>
    <row r="9" spans="1:14" ht="44.25" customHeight="1">
      <c r="A9" s="1335"/>
      <c r="B9" s="1335"/>
      <c r="C9" s="1343"/>
      <c r="D9" s="1327"/>
      <c r="E9" s="622" t="s">
        <v>90</v>
      </c>
      <c r="F9" s="622" t="s">
        <v>21</v>
      </c>
      <c r="G9" s="622" t="s">
        <v>42</v>
      </c>
      <c r="H9" s="622" t="s">
        <v>841</v>
      </c>
      <c r="I9" s="622" t="s">
        <v>18</v>
      </c>
      <c r="J9" s="622" t="s">
        <v>736</v>
      </c>
      <c r="K9" s="622" t="s">
        <v>737</v>
      </c>
      <c r="L9" s="622" t="s">
        <v>738</v>
      </c>
      <c r="M9" s="622" t="s">
        <v>739</v>
      </c>
      <c r="N9" s="622" t="s">
        <v>740</v>
      </c>
    </row>
    <row r="10" spans="1:14" s="170" customFormat="1" ht="12.75">
      <c r="A10" s="622">
        <v>1</v>
      </c>
      <c r="B10" s="622">
        <v>2</v>
      </c>
      <c r="C10" s="622">
        <v>3</v>
      </c>
      <c r="D10" s="622">
        <v>8</v>
      </c>
      <c r="E10" s="622">
        <v>9</v>
      </c>
      <c r="F10" s="622">
        <v>10</v>
      </c>
      <c r="G10" s="622">
        <v>11</v>
      </c>
      <c r="H10" s="622">
        <v>12</v>
      </c>
      <c r="I10" s="622">
        <v>13</v>
      </c>
      <c r="J10" s="622">
        <v>14</v>
      </c>
      <c r="K10" s="622">
        <v>15</v>
      </c>
      <c r="L10" s="622">
        <v>16</v>
      </c>
      <c r="M10" s="622">
        <v>17</v>
      </c>
      <c r="N10" s="622">
        <v>18</v>
      </c>
    </row>
    <row r="11" spans="1:17" s="170" customFormat="1" ht="12.75">
      <c r="A11" s="787">
        <v>1</v>
      </c>
      <c r="B11" s="788" t="s">
        <v>866</v>
      </c>
      <c r="C11" s="804">
        <v>150</v>
      </c>
      <c r="D11" s="803">
        <v>312</v>
      </c>
      <c r="E11" s="789">
        <f>F11+G11</f>
        <v>7.02</v>
      </c>
      <c r="F11" s="789">
        <f>C11*254*0.00015</f>
        <v>5.715</v>
      </c>
      <c r="G11" s="789">
        <f>C11*58*0.00015</f>
        <v>1.305</v>
      </c>
      <c r="H11" s="789">
        <v>0</v>
      </c>
      <c r="I11" s="789">
        <f>J11</f>
        <v>1.4040000000000001</v>
      </c>
      <c r="J11" s="789">
        <f>C11*D11*0.00003</f>
        <v>1.4040000000000001</v>
      </c>
      <c r="K11" s="801">
        <v>0</v>
      </c>
      <c r="L11" s="801">
        <v>0</v>
      </c>
      <c r="M11" s="801">
        <v>0</v>
      </c>
      <c r="N11" s="801">
        <v>0</v>
      </c>
      <c r="O11" s="170">
        <v>58</v>
      </c>
      <c r="Q11" s="170">
        <f>O11-312</f>
        <v>-254</v>
      </c>
    </row>
    <row r="12" spans="1:14" s="170" customFormat="1" ht="12.75">
      <c r="A12" s="787">
        <v>2</v>
      </c>
      <c r="B12" s="788" t="s">
        <v>867</v>
      </c>
      <c r="C12" s="804">
        <v>150</v>
      </c>
      <c r="D12" s="803">
        <v>312</v>
      </c>
      <c r="E12" s="789">
        <f aca="true" t="shared" si="0" ref="E12:E45">F12+G12</f>
        <v>7.02</v>
      </c>
      <c r="F12" s="789">
        <f aca="true" t="shared" si="1" ref="F12:F45">C12*254*0.00015</f>
        <v>5.715</v>
      </c>
      <c r="G12" s="789">
        <f aca="true" t="shared" si="2" ref="G12:G45">C12*58*0.00015</f>
        <v>1.305</v>
      </c>
      <c r="H12" s="789">
        <v>0</v>
      </c>
      <c r="I12" s="789">
        <f aca="true" t="shared" si="3" ref="I12:I45">J12</f>
        <v>1.4040000000000001</v>
      </c>
      <c r="J12" s="789">
        <f aca="true" t="shared" si="4" ref="J12:J45">C12*D12*0.00003</f>
        <v>1.4040000000000001</v>
      </c>
      <c r="K12" s="801">
        <v>0</v>
      </c>
      <c r="L12" s="801">
        <v>0</v>
      </c>
      <c r="M12" s="801">
        <v>0</v>
      </c>
      <c r="N12" s="801">
        <v>0</v>
      </c>
    </row>
    <row r="13" spans="1:14" s="170" customFormat="1" ht="12.75">
      <c r="A13" s="787">
        <v>3</v>
      </c>
      <c r="B13" s="788" t="s">
        <v>868</v>
      </c>
      <c r="C13" s="804">
        <v>0</v>
      </c>
      <c r="D13" s="803">
        <v>312</v>
      </c>
      <c r="E13" s="789">
        <f t="shared" si="0"/>
        <v>0</v>
      </c>
      <c r="F13" s="789">
        <f t="shared" si="1"/>
        <v>0</v>
      </c>
      <c r="G13" s="789">
        <f t="shared" si="2"/>
        <v>0</v>
      </c>
      <c r="H13" s="789">
        <v>0</v>
      </c>
      <c r="I13" s="789">
        <f t="shared" si="3"/>
        <v>0</v>
      </c>
      <c r="J13" s="789">
        <f t="shared" si="4"/>
        <v>0</v>
      </c>
      <c r="K13" s="801">
        <v>0</v>
      </c>
      <c r="L13" s="801">
        <v>0</v>
      </c>
      <c r="M13" s="801">
        <v>0</v>
      </c>
      <c r="N13" s="801">
        <v>0</v>
      </c>
    </row>
    <row r="14" spans="1:14" s="170" customFormat="1" ht="12.75">
      <c r="A14" s="787">
        <v>4</v>
      </c>
      <c r="B14" s="788" t="s">
        <v>869</v>
      </c>
      <c r="C14" s="804">
        <v>0</v>
      </c>
      <c r="D14" s="803">
        <v>312</v>
      </c>
      <c r="E14" s="789">
        <f t="shared" si="0"/>
        <v>0</v>
      </c>
      <c r="F14" s="789">
        <f t="shared" si="1"/>
        <v>0</v>
      </c>
      <c r="G14" s="789">
        <f t="shared" si="2"/>
        <v>0</v>
      </c>
      <c r="H14" s="789">
        <v>0</v>
      </c>
      <c r="I14" s="789">
        <f t="shared" si="3"/>
        <v>0</v>
      </c>
      <c r="J14" s="789">
        <f t="shared" si="4"/>
        <v>0</v>
      </c>
      <c r="K14" s="801">
        <v>0</v>
      </c>
      <c r="L14" s="801">
        <v>0</v>
      </c>
      <c r="M14" s="801">
        <v>0</v>
      </c>
      <c r="N14" s="801">
        <v>0</v>
      </c>
    </row>
    <row r="15" spans="1:14" s="170" customFormat="1" ht="12.75">
      <c r="A15" s="787">
        <v>5</v>
      </c>
      <c r="B15" s="788" t="s">
        <v>870</v>
      </c>
      <c r="C15" s="804">
        <v>0</v>
      </c>
      <c r="D15" s="803">
        <v>312</v>
      </c>
      <c r="E15" s="789">
        <f t="shared" si="0"/>
        <v>0</v>
      </c>
      <c r="F15" s="789">
        <f t="shared" si="1"/>
        <v>0</v>
      </c>
      <c r="G15" s="789">
        <f t="shared" si="2"/>
        <v>0</v>
      </c>
      <c r="H15" s="789">
        <v>0</v>
      </c>
      <c r="I15" s="789">
        <f t="shared" si="3"/>
        <v>0</v>
      </c>
      <c r="J15" s="789">
        <f t="shared" si="4"/>
        <v>0</v>
      </c>
      <c r="K15" s="801">
        <v>0</v>
      </c>
      <c r="L15" s="801">
        <v>0</v>
      </c>
      <c r="M15" s="801">
        <v>0</v>
      </c>
      <c r="N15" s="801">
        <v>0</v>
      </c>
    </row>
    <row r="16" spans="1:14" s="170" customFormat="1" ht="12.75">
      <c r="A16" s="787">
        <v>6</v>
      </c>
      <c r="B16" s="788" t="s">
        <v>871</v>
      </c>
      <c r="C16" s="804">
        <v>82</v>
      </c>
      <c r="D16" s="803">
        <v>312</v>
      </c>
      <c r="E16" s="789">
        <f t="shared" si="0"/>
        <v>3.8375999999999997</v>
      </c>
      <c r="F16" s="789">
        <f t="shared" si="1"/>
        <v>3.1241999999999996</v>
      </c>
      <c r="G16" s="789">
        <f t="shared" si="2"/>
        <v>0.7133999999999999</v>
      </c>
      <c r="H16" s="789">
        <v>0</v>
      </c>
      <c r="I16" s="789">
        <f t="shared" si="3"/>
        <v>0.76752</v>
      </c>
      <c r="J16" s="789">
        <f t="shared" si="4"/>
        <v>0.76752</v>
      </c>
      <c r="K16" s="801">
        <v>0</v>
      </c>
      <c r="L16" s="801">
        <v>0</v>
      </c>
      <c r="M16" s="801">
        <v>0</v>
      </c>
      <c r="N16" s="801">
        <v>0</v>
      </c>
    </row>
    <row r="17" spans="1:14" s="170" customFormat="1" ht="12.75">
      <c r="A17" s="787">
        <v>7</v>
      </c>
      <c r="B17" s="788" t="s">
        <v>872</v>
      </c>
      <c r="C17" s="804">
        <v>0</v>
      </c>
      <c r="D17" s="803">
        <v>312</v>
      </c>
      <c r="E17" s="789">
        <f t="shared" si="0"/>
        <v>0</v>
      </c>
      <c r="F17" s="789">
        <f t="shared" si="1"/>
        <v>0</v>
      </c>
      <c r="G17" s="789">
        <f t="shared" si="2"/>
        <v>0</v>
      </c>
      <c r="H17" s="789">
        <v>0</v>
      </c>
      <c r="I17" s="789">
        <f t="shared" si="3"/>
        <v>0</v>
      </c>
      <c r="J17" s="789">
        <f t="shared" si="4"/>
        <v>0</v>
      </c>
      <c r="K17" s="801">
        <v>0</v>
      </c>
      <c r="L17" s="801">
        <v>0</v>
      </c>
      <c r="M17" s="801">
        <v>0</v>
      </c>
      <c r="N17" s="801">
        <v>0</v>
      </c>
    </row>
    <row r="18" spans="1:14" s="170" customFormat="1" ht="12.75">
      <c r="A18" s="787">
        <v>8</v>
      </c>
      <c r="B18" s="788" t="s">
        <v>873</v>
      </c>
      <c r="C18" s="804">
        <v>0</v>
      </c>
      <c r="D18" s="803">
        <v>312</v>
      </c>
      <c r="E18" s="789">
        <f t="shared" si="0"/>
        <v>0</v>
      </c>
      <c r="F18" s="789">
        <f t="shared" si="1"/>
        <v>0</v>
      </c>
      <c r="G18" s="789">
        <f t="shared" si="2"/>
        <v>0</v>
      </c>
      <c r="H18" s="789">
        <v>0</v>
      </c>
      <c r="I18" s="789">
        <f t="shared" si="3"/>
        <v>0</v>
      </c>
      <c r="J18" s="789">
        <f t="shared" si="4"/>
        <v>0</v>
      </c>
      <c r="K18" s="801">
        <v>0</v>
      </c>
      <c r="L18" s="801">
        <v>0</v>
      </c>
      <c r="M18" s="801">
        <v>0</v>
      </c>
      <c r="N18" s="801">
        <v>0</v>
      </c>
    </row>
    <row r="19" spans="1:14" s="170" customFormat="1" ht="12.75">
      <c r="A19" s="787">
        <v>9</v>
      </c>
      <c r="B19" s="788" t="s">
        <v>874</v>
      </c>
      <c r="C19" s="804">
        <v>0</v>
      </c>
      <c r="D19" s="803">
        <v>312</v>
      </c>
      <c r="E19" s="789">
        <f t="shared" si="0"/>
        <v>0</v>
      </c>
      <c r="F19" s="789">
        <f t="shared" si="1"/>
        <v>0</v>
      </c>
      <c r="G19" s="789">
        <f t="shared" si="2"/>
        <v>0</v>
      </c>
      <c r="H19" s="789">
        <v>0</v>
      </c>
      <c r="I19" s="789">
        <f t="shared" si="3"/>
        <v>0</v>
      </c>
      <c r="J19" s="789">
        <f t="shared" si="4"/>
        <v>0</v>
      </c>
      <c r="K19" s="801">
        <v>0</v>
      </c>
      <c r="L19" s="801">
        <v>0</v>
      </c>
      <c r="M19" s="801">
        <v>0</v>
      </c>
      <c r="N19" s="801">
        <v>0</v>
      </c>
    </row>
    <row r="20" spans="1:14" s="170" customFormat="1" ht="12.75">
      <c r="A20" s="787">
        <v>10</v>
      </c>
      <c r="B20" s="788" t="s">
        <v>875</v>
      </c>
      <c r="C20" s="804">
        <v>0</v>
      </c>
      <c r="D20" s="803">
        <v>312</v>
      </c>
      <c r="E20" s="789">
        <f t="shared" si="0"/>
        <v>0</v>
      </c>
      <c r="F20" s="789">
        <f t="shared" si="1"/>
        <v>0</v>
      </c>
      <c r="G20" s="789">
        <f t="shared" si="2"/>
        <v>0</v>
      </c>
      <c r="H20" s="789">
        <v>0</v>
      </c>
      <c r="I20" s="789">
        <f t="shared" si="3"/>
        <v>0</v>
      </c>
      <c r="J20" s="789">
        <f t="shared" si="4"/>
        <v>0</v>
      </c>
      <c r="K20" s="801">
        <v>0</v>
      </c>
      <c r="L20" s="801">
        <v>0</v>
      </c>
      <c r="M20" s="801">
        <v>0</v>
      </c>
      <c r="N20" s="801">
        <v>0</v>
      </c>
    </row>
    <row r="21" spans="1:14" s="170" customFormat="1" ht="12.75">
      <c r="A21" s="787">
        <v>11</v>
      </c>
      <c r="B21" s="788" t="s">
        <v>876</v>
      </c>
      <c r="C21" s="804">
        <v>0</v>
      </c>
      <c r="D21" s="803">
        <v>312</v>
      </c>
      <c r="E21" s="789">
        <f t="shared" si="0"/>
        <v>0</v>
      </c>
      <c r="F21" s="789">
        <f t="shared" si="1"/>
        <v>0</v>
      </c>
      <c r="G21" s="789">
        <f t="shared" si="2"/>
        <v>0</v>
      </c>
      <c r="H21" s="789">
        <v>0</v>
      </c>
      <c r="I21" s="789">
        <f t="shared" si="3"/>
        <v>0</v>
      </c>
      <c r="J21" s="789">
        <f t="shared" si="4"/>
        <v>0</v>
      </c>
      <c r="K21" s="801">
        <v>0</v>
      </c>
      <c r="L21" s="801">
        <v>0</v>
      </c>
      <c r="M21" s="801">
        <v>0</v>
      </c>
      <c r="N21" s="801">
        <v>0</v>
      </c>
    </row>
    <row r="22" spans="1:14" s="170" customFormat="1" ht="12.75">
      <c r="A22" s="787">
        <v>12</v>
      </c>
      <c r="B22" s="788" t="s">
        <v>877</v>
      </c>
      <c r="C22" s="804">
        <v>30</v>
      </c>
      <c r="D22" s="803">
        <v>312</v>
      </c>
      <c r="E22" s="789">
        <f t="shared" si="0"/>
        <v>1.4039999999999997</v>
      </c>
      <c r="F22" s="789">
        <f t="shared" si="1"/>
        <v>1.1429999999999998</v>
      </c>
      <c r="G22" s="789">
        <f t="shared" si="2"/>
        <v>0.26099999999999995</v>
      </c>
      <c r="H22" s="789">
        <v>0</v>
      </c>
      <c r="I22" s="789">
        <f t="shared" si="3"/>
        <v>0.2808</v>
      </c>
      <c r="J22" s="789">
        <f t="shared" si="4"/>
        <v>0.2808</v>
      </c>
      <c r="K22" s="801">
        <v>0</v>
      </c>
      <c r="L22" s="801">
        <v>0</v>
      </c>
      <c r="M22" s="801">
        <v>0</v>
      </c>
      <c r="N22" s="801">
        <v>0</v>
      </c>
    </row>
    <row r="23" spans="1:14" s="170" customFormat="1" ht="12.75">
      <c r="A23" s="787">
        <v>13</v>
      </c>
      <c r="B23" s="788" t="s">
        <v>878</v>
      </c>
      <c r="C23" s="804">
        <v>0</v>
      </c>
      <c r="D23" s="803">
        <v>312</v>
      </c>
      <c r="E23" s="789">
        <f t="shared" si="0"/>
        <v>0</v>
      </c>
      <c r="F23" s="789">
        <f t="shared" si="1"/>
        <v>0</v>
      </c>
      <c r="G23" s="789">
        <f t="shared" si="2"/>
        <v>0</v>
      </c>
      <c r="H23" s="789">
        <v>0</v>
      </c>
      <c r="I23" s="789">
        <f t="shared" si="3"/>
        <v>0</v>
      </c>
      <c r="J23" s="789">
        <f t="shared" si="4"/>
        <v>0</v>
      </c>
      <c r="K23" s="801">
        <v>0</v>
      </c>
      <c r="L23" s="801">
        <v>0</v>
      </c>
      <c r="M23" s="801">
        <v>0</v>
      </c>
      <c r="N23" s="801">
        <v>0</v>
      </c>
    </row>
    <row r="24" spans="1:14" s="170" customFormat="1" ht="12.75">
      <c r="A24" s="787">
        <v>14</v>
      </c>
      <c r="B24" s="788" t="s">
        <v>879</v>
      </c>
      <c r="C24" s="804">
        <v>0</v>
      </c>
      <c r="D24" s="803">
        <v>312</v>
      </c>
      <c r="E24" s="789">
        <f t="shared" si="0"/>
        <v>0</v>
      </c>
      <c r="F24" s="789">
        <f t="shared" si="1"/>
        <v>0</v>
      </c>
      <c r="G24" s="789">
        <f t="shared" si="2"/>
        <v>0</v>
      </c>
      <c r="H24" s="789">
        <v>0</v>
      </c>
      <c r="I24" s="789">
        <f t="shared" si="3"/>
        <v>0</v>
      </c>
      <c r="J24" s="789">
        <f t="shared" si="4"/>
        <v>0</v>
      </c>
      <c r="K24" s="801">
        <v>0</v>
      </c>
      <c r="L24" s="801">
        <v>0</v>
      </c>
      <c r="M24" s="801">
        <v>0</v>
      </c>
      <c r="N24" s="801">
        <v>0</v>
      </c>
    </row>
    <row r="25" spans="1:14" s="170" customFormat="1" ht="12.75">
      <c r="A25" s="787">
        <v>15</v>
      </c>
      <c r="B25" s="788" t="s">
        <v>880</v>
      </c>
      <c r="C25" s="804">
        <v>0</v>
      </c>
      <c r="D25" s="803">
        <v>312</v>
      </c>
      <c r="E25" s="789">
        <f t="shared" si="0"/>
        <v>0</v>
      </c>
      <c r="F25" s="789">
        <f t="shared" si="1"/>
        <v>0</v>
      </c>
      <c r="G25" s="789">
        <f t="shared" si="2"/>
        <v>0</v>
      </c>
      <c r="H25" s="789">
        <v>0</v>
      </c>
      <c r="I25" s="789">
        <f t="shared" si="3"/>
        <v>0</v>
      </c>
      <c r="J25" s="789">
        <f t="shared" si="4"/>
        <v>0</v>
      </c>
      <c r="K25" s="801">
        <v>0</v>
      </c>
      <c r="L25" s="801">
        <v>0</v>
      </c>
      <c r="M25" s="801">
        <v>0</v>
      </c>
      <c r="N25" s="801">
        <v>0</v>
      </c>
    </row>
    <row r="26" spans="1:14" s="170" customFormat="1" ht="12.75">
      <c r="A26" s="787">
        <v>16</v>
      </c>
      <c r="B26" s="788" t="s">
        <v>881</v>
      </c>
      <c r="C26" s="804">
        <v>0</v>
      </c>
      <c r="D26" s="803">
        <v>312</v>
      </c>
      <c r="E26" s="789">
        <f t="shared" si="0"/>
        <v>0</v>
      </c>
      <c r="F26" s="789">
        <f t="shared" si="1"/>
        <v>0</v>
      </c>
      <c r="G26" s="789">
        <f t="shared" si="2"/>
        <v>0</v>
      </c>
      <c r="H26" s="789">
        <v>0</v>
      </c>
      <c r="I26" s="789">
        <f t="shared" si="3"/>
        <v>0</v>
      </c>
      <c r="J26" s="789">
        <f t="shared" si="4"/>
        <v>0</v>
      </c>
      <c r="K26" s="801">
        <v>0</v>
      </c>
      <c r="L26" s="801">
        <v>0</v>
      </c>
      <c r="M26" s="801">
        <v>0</v>
      </c>
      <c r="N26" s="801">
        <v>0</v>
      </c>
    </row>
    <row r="27" spans="1:14" s="170" customFormat="1" ht="12.75">
      <c r="A27" s="787">
        <v>17</v>
      </c>
      <c r="B27" s="788" t="s">
        <v>882</v>
      </c>
      <c r="C27" s="804">
        <v>0</v>
      </c>
      <c r="D27" s="803">
        <v>312</v>
      </c>
      <c r="E27" s="789">
        <f t="shared" si="0"/>
        <v>0</v>
      </c>
      <c r="F27" s="789">
        <f t="shared" si="1"/>
        <v>0</v>
      </c>
      <c r="G27" s="789">
        <f t="shared" si="2"/>
        <v>0</v>
      </c>
      <c r="H27" s="789">
        <v>0</v>
      </c>
      <c r="I27" s="789">
        <f t="shared" si="3"/>
        <v>0</v>
      </c>
      <c r="J27" s="789">
        <f t="shared" si="4"/>
        <v>0</v>
      </c>
      <c r="K27" s="801">
        <v>0</v>
      </c>
      <c r="L27" s="801">
        <v>0</v>
      </c>
      <c r="M27" s="801">
        <v>0</v>
      </c>
      <c r="N27" s="801">
        <v>0</v>
      </c>
    </row>
    <row r="28" spans="1:14" s="170" customFormat="1" ht="12.75">
      <c r="A28" s="787">
        <v>18</v>
      </c>
      <c r="B28" s="788" t="s">
        <v>883</v>
      </c>
      <c r="C28" s="804">
        <v>0</v>
      </c>
      <c r="D28" s="803">
        <v>312</v>
      </c>
      <c r="E28" s="789">
        <f t="shared" si="0"/>
        <v>0</v>
      </c>
      <c r="F28" s="789">
        <f t="shared" si="1"/>
        <v>0</v>
      </c>
      <c r="G28" s="789">
        <f t="shared" si="2"/>
        <v>0</v>
      </c>
      <c r="H28" s="789">
        <v>0</v>
      </c>
      <c r="I28" s="789">
        <f t="shared" si="3"/>
        <v>0</v>
      </c>
      <c r="J28" s="789">
        <f t="shared" si="4"/>
        <v>0</v>
      </c>
      <c r="K28" s="801">
        <v>0</v>
      </c>
      <c r="L28" s="801">
        <v>0</v>
      </c>
      <c r="M28" s="801">
        <v>0</v>
      </c>
      <c r="N28" s="801">
        <v>0</v>
      </c>
    </row>
    <row r="29" spans="1:14" s="170" customFormat="1" ht="12.75">
      <c r="A29" s="787">
        <v>19</v>
      </c>
      <c r="B29" s="788" t="s">
        <v>884</v>
      </c>
      <c r="C29" s="804">
        <v>0</v>
      </c>
      <c r="D29" s="803">
        <v>312</v>
      </c>
      <c r="E29" s="789">
        <f t="shared" si="0"/>
        <v>0</v>
      </c>
      <c r="F29" s="789">
        <f t="shared" si="1"/>
        <v>0</v>
      </c>
      <c r="G29" s="789">
        <f t="shared" si="2"/>
        <v>0</v>
      </c>
      <c r="H29" s="789">
        <v>0</v>
      </c>
      <c r="I29" s="789">
        <f t="shared" si="3"/>
        <v>0</v>
      </c>
      <c r="J29" s="789">
        <f t="shared" si="4"/>
        <v>0</v>
      </c>
      <c r="K29" s="801">
        <v>0</v>
      </c>
      <c r="L29" s="801">
        <v>0</v>
      </c>
      <c r="M29" s="801">
        <v>0</v>
      </c>
      <c r="N29" s="801">
        <v>0</v>
      </c>
    </row>
    <row r="30" spans="1:14" s="170" customFormat="1" ht="12.75">
      <c r="A30" s="787">
        <v>20</v>
      </c>
      <c r="B30" s="788" t="s">
        <v>885</v>
      </c>
      <c r="C30" s="804">
        <v>0</v>
      </c>
      <c r="D30" s="803">
        <v>312</v>
      </c>
      <c r="E30" s="789">
        <f t="shared" si="0"/>
        <v>0</v>
      </c>
      <c r="F30" s="789">
        <f t="shared" si="1"/>
        <v>0</v>
      </c>
      <c r="G30" s="789">
        <f t="shared" si="2"/>
        <v>0</v>
      </c>
      <c r="H30" s="789">
        <v>0</v>
      </c>
      <c r="I30" s="789">
        <f t="shared" si="3"/>
        <v>0</v>
      </c>
      <c r="J30" s="789">
        <f t="shared" si="4"/>
        <v>0</v>
      </c>
      <c r="K30" s="801">
        <v>0</v>
      </c>
      <c r="L30" s="801">
        <v>0</v>
      </c>
      <c r="M30" s="801">
        <v>0</v>
      </c>
      <c r="N30" s="801">
        <v>0</v>
      </c>
    </row>
    <row r="31" spans="1:14" s="170" customFormat="1" ht="12.75">
      <c r="A31" s="787">
        <v>21</v>
      </c>
      <c r="B31" s="788" t="s">
        <v>886</v>
      </c>
      <c r="C31" s="804">
        <v>0</v>
      </c>
      <c r="D31" s="803">
        <v>312</v>
      </c>
      <c r="E31" s="789">
        <f t="shared" si="0"/>
        <v>0</v>
      </c>
      <c r="F31" s="789">
        <f t="shared" si="1"/>
        <v>0</v>
      </c>
      <c r="G31" s="789">
        <f t="shared" si="2"/>
        <v>0</v>
      </c>
      <c r="H31" s="789">
        <v>0</v>
      </c>
      <c r="I31" s="789">
        <f t="shared" si="3"/>
        <v>0</v>
      </c>
      <c r="J31" s="789">
        <f t="shared" si="4"/>
        <v>0</v>
      </c>
      <c r="K31" s="801">
        <v>0</v>
      </c>
      <c r="L31" s="801">
        <v>0</v>
      </c>
      <c r="M31" s="801">
        <v>0</v>
      </c>
      <c r="N31" s="801">
        <v>0</v>
      </c>
    </row>
    <row r="32" spans="1:14" s="170" customFormat="1" ht="12.75">
      <c r="A32" s="787">
        <v>22</v>
      </c>
      <c r="B32" s="788" t="s">
        <v>887</v>
      </c>
      <c r="C32" s="804">
        <v>0</v>
      </c>
      <c r="D32" s="803">
        <v>312</v>
      </c>
      <c r="E32" s="789">
        <f t="shared" si="0"/>
        <v>0</v>
      </c>
      <c r="F32" s="789">
        <f t="shared" si="1"/>
        <v>0</v>
      </c>
      <c r="G32" s="789">
        <f t="shared" si="2"/>
        <v>0</v>
      </c>
      <c r="H32" s="789">
        <v>0</v>
      </c>
      <c r="I32" s="789">
        <f t="shared" si="3"/>
        <v>0</v>
      </c>
      <c r="J32" s="789">
        <f t="shared" si="4"/>
        <v>0</v>
      </c>
      <c r="K32" s="801">
        <v>0</v>
      </c>
      <c r="L32" s="801">
        <v>0</v>
      </c>
      <c r="M32" s="801">
        <v>0</v>
      </c>
      <c r="N32" s="801">
        <v>0</v>
      </c>
    </row>
    <row r="33" spans="1:14" s="170" customFormat="1" ht="12.75">
      <c r="A33" s="787">
        <v>23</v>
      </c>
      <c r="B33" s="788" t="s">
        <v>888</v>
      </c>
      <c r="C33" s="804">
        <v>0</v>
      </c>
      <c r="D33" s="803">
        <v>312</v>
      </c>
      <c r="E33" s="789">
        <f t="shared" si="0"/>
        <v>0</v>
      </c>
      <c r="F33" s="789">
        <f t="shared" si="1"/>
        <v>0</v>
      </c>
      <c r="G33" s="789">
        <f t="shared" si="2"/>
        <v>0</v>
      </c>
      <c r="H33" s="789">
        <v>0</v>
      </c>
      <c r="I33" s="789">
        <f t="shared" si="3"/>
        <v>0</v>
      </c>
      <c r="J33" s="789">
        <f t="shared" si="4"/>
        <v>0</v>
      </c>
      <c r="K33" s="801">
        <v>0</v>
      </c>
      <c r="L33" s="801">
        <v>0</v>
      </c>
      <c r="M33" s="801">
        <v>0</v>
      </c>
      <c r="N33" s="801">
        <v>0</v>
      </c>
    </row>
    <row r="34" spans="1:14" s="170" customFormat="1" ht="12.75">
      <c r="A34" s="787">
        <v>24</v>
      </c>
      <c r="B34" s="788" t="s">
        <v>889</v>
      </c>
      <c r="C34" s="804">
        <v>0</v>
      </c>
      <c r="D34" s="803">
        <v>312</v>
      </c>
      <c r="E34" s="789">
        <f t="shared" si="0"/>
        <v>0</v>
      </c>
      <c r="F34" s="789">
        <f t="shared" si="1"/>
        <v>0</v>
      </c>
      <c r="G34" s="789">
        <f t="shared" si="2"/>
        <v>0</v>
      </c>
      <c r="H34" s="789">
        <v>0</v>
      </c>
      <c r="I34" s="789">
        <f t="shared" si="3"/>
        <v>0</v>
      </c>
      <c r="J34" s="789">
        <f t="shared" si="4"/>
        <v>0</v>
      </c>
      <c r="K34" s="801">
        <v>0</v>
      </c>
      <c r="L34" s="801">
        <v>0</v>
      </c>
      <c r="M34" s="801">
        <v>0</v>
      </c>
      <c r="N34" s="801">
        <v>0</v>
      </c>
    </row>
    <row r="35" spans="1:14" s="170" customFormat="1" ht="12.75">
      <c r="A35" s="787">
        <v>25</v>
      </c>
      <c r="B35" s="788" t="s">
        <v>890</v>
      </c>
      <c r="C35" s="804">
        <v>0</v>
      </c>
      <c r="D35" s="803">
        <v>312</v>
      </c>
      <c r="E35" s="789">
        <f t="shared" si="0"/>
        <v>0</v>
      </c>
      <c r="F35" s="789">
        <f t="shared" si="1"/>
        <v>0</v>
      </c>
      <c r="G35" s="789">
        <f t="shared" si="2"/>
        <v>0</v>
      </c>
      <c r="H35" s="789">
        <v>0</v>
      </c>
      <c r="I35" s="789">
        <f t="shared" si="3"/>
        <v>0</v>
      </c>
      <c r="J35" s="789">
        <f t="shared" si="4"/>
        <v>0</v>
      </c>
      <c r="K35" s="801">
        <v>0</v>
      </c>
      <c r="L35" s="801">
        <v>0</v>
      </c>
      <c r="M35" s="801">
        <v>0</v>
      </c>
      <c r="N35" s="801">
        <v>0</v>
      </c>
    </row>
    <row r="36" spans="1:14" s="170" customFormat="1" ht="12.75">
      <c r="A36" s="787">
        <v>26</v>
      </c>
      <c r="B36" s="788" t="s">
        <v>891</v>
      </c>
      <c r="C36" s="804">
        <v>0</v>
      </c>
      <c r="D36" s="803">
        <v>312</v>
      </c>
      <c r="E36" s="789">
        <f t="shared" si="0"/>
        <v>0</v>
      </c>
      <c r="F36" s="789">
        <f t="shared" si="1"/>
        <v>0</v>
      </c>
      <c r="G36" s="789">
        <f t="shared" si="2"/>
        <v>0</v>
      </c>
      <c r="H36" s="789">
        <v>0</v>
      </c>
      <c r="I36" s="789">
        <f t="shared" si="3"/>
        <v>0</v>
      </c>
      <c r="J36" s="789">
        <f t="shared" si="4"/>
        <v>0</v>
      </c>
      <c r="K36" s="801">
        <v>0</v>
      </c>
      <c r="L36" s="801">
        <v>0</v>
      </c>
      <c r="M36" s="801">
        <v>0</v>
      </c>
      <c r="N36" s="801">
        <v>0</v>
      </c>
    </row>
    <row r="37" spans="1:14" s="170" customFormat="1" ht="12.75">
      <c r="A37" s="787">
        <v>27</v>
      </c>
      <c r="B37" s="788" t="s">
        <v>892</v>
      </c>
      <c r="C37" s="804">
        <v>0</v>
      </c>
      <c r="D37" s="803">
        <v>312</v>
      </c>
      <c r="E37" s="789">
        <f t="shared" si="0"/>
        <v>0</v>
      </c>
      <c r="F37" s="789">
        <f t="shared" si="1"/>
        <v>0</v>
      </c>
      <c r="G37" s="789">
        <f t="shared" si="2"/>
        <v>0</v>
      </c>
      <c r="H37" s="789">
        <v>0</v>
      </c>
      <c r="I37" s="789">
        <f t="shared" si="3"/>
        <v>0</v>
      </c>
      <c r="J37" s="789">
        <f t="shared" si="4"/>
        <v>0</v>
      </c>
      <c r="K37" s="801">
        <v>0</v>
      </c>
      <c r="L37" s="801">
        <v>0</v>
      </c>
      <c r="M37" s="801">
        <v>0</v>
      </c>
      <c r="N37" s="801">
        <v>0</v>
      </c>
    </row>
    <row r="38" spans="1:14" s="170" customFormat="1" ht="12.75">
      <c r="A38" s="787">
        <v>28</v>
      </c>
      <c r="B38" s="788" t="s">
        <v>893</v>
      </c>
      <c r="C38" s="804">
        <v>0</v>
      </c>
      <c r="D38" s="803">
        <v>312</v>
      </c>
      <c r="E38" s="789">
        <f t="shared" si="0"/>
        <v>0</v>
      </c>
      <c r="F38" s="789">
        <f t="shared" si="1"/>
        <v>0</v>
      </c>
      <c r="G38" s="789">
        <f t="shared" si="2"/>
        <v>0</v>
      </c>
      <c r="H38" s="789">
        <v>0</v>
      </c>
      <c r="I38" s="789">
        <f t="shared" si="3"/>
        <v>0</v>
      </c>
      <c r="J38" s="789">
        <f t="shared" si="4"/>
        <v>0</v>
      </c>
      <c r="K38" s="801">
        <v>0</v>
      </c>
      <c r="L38" s="801">
        <v>0</v>
      </c>
      <c r="M38" s="801">
        <v>0</v>
      </c>
      <c r="N38" s="801">
        <v>0</v>
      </c>
    </row>
    <row r="39" spans="1:14" s="170" customFormat="1" ht="12.75">
      <c r="A39" s="787">
        <v>29</v>
      </c>
      <c r="B39" s="788" t="s">
        <v>894</v>
      </c>
      <c r="C39" s="804">
        <v>0</v>
      </c>
      <c r="D39" s="803">
        <v>312</v>
      </c>
      <c r="E39" s="789">
        <f t="shared" si="0"/>
        <v>0</v>
      </c>
      <c r="F39" s="789">
        <f t="shared" si="1"/>
        <v>0</v>
      </c>
      <c r="G39" s="789">
        <f t="shared" si="2"/>
        <v>0</v>
      </c>
      <c r="H39" s="789">
        <v>0</v>
      </c>
      <c r="I39" s="789">
        <f t="shared" si="3"/>
        <v>0</v>
      </c>
      <c r="J39" s="789">
        <f t="shared" si="4"/>
        <v>0</v>
      </c>
      <c r="K39" s="801">
        <v>0</v>
      </c>
      <c r="L39" s="801">
        <v>0</v>
      </c>
      <c r="M39" s="801">
        <v>0</v>
      </c>
      <c r="N39" s="801">
        <v>0</v>
      </c>
    </row>
    <row r="40" spans="1:14" s="170" customFormat="1" ht="12.75">
      <c r="A40" s="787">
        <v>30</v>
      </c>
      <c r="B40" s="788" t="s">
        <v>895</v>
      </c>
      <c r="C40" s="804">
        <v>370</v>
      </c>
      <c r="D40" s="803">
        <v>312</v>
      </c>
      <c r="E40" s="789">
        <f t="shared" si="0"/>
        <v>17.316</v>
      </c>
      <c r="F40" s="789">
        <f t="shared" si="1"/>
        <v>14.097</v>
      </c>
      <c r="G40" s="789">
        <f t="shared" si="2"/>
        <v>3.219</v>
      </c>
      <c r="H40" s="789">
        <v>0</v>
      </c>
      <c r="I40" s="789">
        <f t="shared" si="3"/>
        <v>3.4632</v>
      </c>
      <c r="J40" s="789">
        <f t="shared" si="4"/>
        <v>3.4632</v>
      </c>
      <c r="K40" s="801">
        <v>0</v>
      </c>
      <c r="L40" s="801">
        <v>0</v>
      </c>
      <c r="M40" s="801">
        <v>0</v>
      </c>
      <c r="N40" s="801">
        <v>0</v>
      </c>
    </row>
    <row r="41" spans="1:14" s="170" customFormat="1" ht="12.75">
      <c r="A41" s="787">
        <v>31</v>
      </c>
      <c r="B41" s="788" t="s">
        <v>896</v>
      </c>
      <c r="C41" s="804">
        <v>0</v>
      </c>
      <c r="D41" s="803">
        <v>312</v>
      </c>
      <c r="E41" s="789">
        <f t="shared" si="0"/>
        <v>0</v>
      </c>
      <c r="F41" s="789">
        <f t="shared" si="1"/>
        <v>0</v>
      </c>
      <c r="G41" s="789">
        <f t="shared" si="2"/>
        <v>0</v>
      </c>
      <c r="H41" s="789">
        <v>0</v>
      </c>
      <c r="I41" s="789">
        <f t="shared" si="3"/>
        <v>0</v>
      </c>
      <c r="J41" s="789">
        <f t="shared" si="4"/>
        <v>0</v>
      </c>
      <c r="K41" s="801">
        <v>0</v>
      </c>
      <c r="L41" s="801">
        <v>0</v>
      </c>
      <c r="M41" s="801">
        <v>0</v>
      </c>
      <c r="N41" s="801">
        <v>0</v>
      </c>
    </row>
    <row r="42" spans="1:14" s="170" customFormat="1" ht="12.75">
      <c r="A42" s="787">
        <v>32</v>
      </c>
      <c r="B42" s="788" t="s">
        <v>897</v>
      </c>
      <c r="C42" s="804">
        <v>0</v>
      </c>
      <c r="D42" s="803">
        <v>312</v>
      </c>
      <c r="E42" s="789">
        <f t="shared" si="0"/>
        <v>0</v>
      </c>
      <c r="F42" s="789">
        <f t="shared" si="1"/>
        <v>0</v>
      </c>
      <c r="G42" s="789">
        <f t="shared" si="2"/>
        <v>0</v>
      </c>
      <c r="H42" s="789">
        <v>0</v>
      </c>
      <c r="I42" s="789">
        <f t="shared" si="3"/>
        <v>0</v>
      </c>
      <c r="J42" s="789">
        <f t="shared" si="4"/>
        <v>0</v>
      </c>
      <c r="K42" s="801">
        <v>0</v>
      </c>
      <c r="L42" s="801">
        <v>0</v>
      </c>
      <c r="M42" s="801">
        <v>0</v>
      </c>
      <c r="N42" s="801">
        <v>0</v>
      </c>
    </row>
    <row r="43" spans="1:14" s="170" customFormat="1" ht="12.75">
      <c r="A43" s="787">
        <v>33</v>
      </c>
      <c r="B43" s="788" t="s">
        <v>898</v>
      </c>
      <c r="C43" s="804">
        <v>330</v>
      </c>
      <c r="D43" s="803">
        <v>312</v>
      </c>
      <c r="E43" s="789">
        <f t="shared" si="0"/>
        <v>15.443999999999999</v>
      </c>
      <c r="F43" s="789">
        <f t="shared" si="1"/>
        <v>12.572999999999999</v>
      </c>
      <c r="G43" s="789">
        <f t="shared" si="2"/>
        <v>2.8709999999999996</v>
      </c>
      <c r="H43" s="789">
        <v>0</v>
      </c>
      <c r="I43" s="789">
        <f t="shared" si="3"/>
        <v>3.0888</v>
      </c>
      <c r="J43" s="789">
        <f t="shared" si="4"/>
        <v>3.0888</v>
      </c>
      <c r="K43" s="801">
        <v>0</v>
      </c>
      <c r="L43" s="801">
        <v>0</v>
      </c>
      <c r="M43" s="801">
        <v>0</v>
      </c>
      <c r="N43" s="801">
        <v>0</v>
      </c>
    </row>
    <row r="44" spans="1:14" s="170" customFormat="1" ht="12.75">
      <c r="A44" s="787">
        <v>34</v>
      </c>
      <c r="B44" s="788" t="s">
        <v>899</v>
      </c>
      <c r="C44" s="804">
        <v>0</v>
      </c>
      <c r="D44" s="803">
        <v>312</v>
      </c>
      <c r="E44" s="789">
        <f t="shared" si="0"/>
        <v>0</v>
      </c>
      <c r="F44" s="789">
        <f t="shared" si="1"/>
        <v>0</v>
      </c>
      <c r="G44" s="789">
        <f t="shared" si="2"/>
        <v>0</v>
      </c>
      <c r="H44" s="789">
        <v>0</v>
      </c>
      <c r="I44" s="789">
        <f t="shared" si="3"/>
        <v>0</v>
      </c>
      <c r="J44" s="789">
        <f t="shared" si="4"/>
        <v>0</v>
      </c>
      <c r="K44" s="801">
        <v>0</v>
      </c>
      <c r="L44" s="801">
        <v>0</v>
      </c>
      <c r="M44" s="801">
        <v>0</v>
      </c>
      <c r="N44" s="801">
        <v>0</v>
      </c>
    </row>
    <row r="45" spans="1:14" s="170" customFormat="1" ht="12.75">
      <c r="A45" s="1331" t="s">
        <v>900</v>
      </c>
      <c r="B45" s="1332"/>
      <c r="C45" s="801">
        <v>1112</v>
      </c>
      <c r="D45" s="800">
        <v>312</v>
      </c>
      <c r="E45" s="790">
        <f t="shared" si="0"/>
        <v>52.041599999999995</v>
      </c>
      <c r="F45" s="790">
        <f t="shared" si="1"/>
        <v>42.3672</v>
      </c>
      <c r="G45" s="790">
        <f t="shared" si="2"/>
        <v>9.674399999999999</v>
      </c>
      <c r="H45" s="790">
        <v>0</v>
      </c>
      <c r="I45" s="790">
        <f t="shared" si="3"/>
        <v>10.40832</v>
      </c>
      <c r="J45" s="790">
        <f t="shared" si="4"/>
        <v>10.40832</v>
      </c>
      <c r="K45" s="801">
        <v>0</v>
      </c>
      <c r="L45" s="801">
        <v>0</v>
      </c>
      <c r="M45" s="801">
        <v>0</v>
      </c>
      <c r="N45" s="801">
        <v>0</v>
      </c>
    </row>
    <row r="46" spans="1:14" ht="12.75">
      <c r="A46" s="179"/>
      <c r="B46" s="179"/>
      <c r="C46" s="179"/>
      <c r="D46" s="179"/>
      <c r="E46" s="178"/>
      <c r="F46" s="178"/>
      <c r="G46" s="178"/>
      <c r="H46" s="178"/>
      <c r="I46" s="178"/>
      <c r="J46" s="178"/>
      <c r="K46" s="178"/>
      <c r="L46" s="178"/>
      <c r="M46" s="178"/>
      <c r="N46" s="178"/>
    </row>
    <row r="47" spans="1:14" ht="12.75">
      <c r="A47" s="180"/>
      <c r="B47" s="181"/>
      <c r="C47" s="181"/>
      <c r="D47" s="179"/>
      <c r="E47" s="178"/>
      <c r="F47" s="178"/>
      <c r="G47" s="178"/>
      <c r="H47" s="178"/>
      <c r="I47" s="178"/>
      <c r="J47" s="178"/>
      <c r="K47" s="178"/>
      <c r="L47" s="178"/>
      <c r="M47" s="178"/>
      <c r="N47" s="178"/>
    </row>
    <row r="48" spans="1:14" ht="12.75">
      <c r="A48" s="182"/>
      <c r="B48" s="182"/>
      <c r="C48" s="182"/>
      <c r="E48" s="178"/>
      <c r="F48" s="178"/>
      <c r="G48" s="178"/>
      <c r="H48" s="178"/>
      <c r="I48" s="178"/>
      <c r="J48" s="178"/>
      <c r="K48" s="178"/>
      <c r="L48" s="178"/>
      <c r="M48" s="178"/>
      <c r="N48" s="178"/>
    </row>
    <row r="49" spans="1:14" ht="12.75">
      <c r="A49" s="182"/>
      <c r="B49" s="182"/>
      <c r="C49" s="182"/>
      <c r="D49" s="850"/>
      <c r="E49" s="178"/>
      <c r="F49" s="178"/>
      <c r="G49" s="178"/>
      <c r="H49" s="178"/>
      <c r="I49" s="178"/>
      <c r="J49" s="178"/>
      <c r="K49" s="178"/>
      <c r="L49" s="178"/>
      <c r="M49" s="178"/>
      <c r="N49" s="178"/>
    </row>
    <row r="50" spans="1:14" ht="12.75">
      <c r="A50" s="12" t="s">
        <v>1121</v>
      </c>
      <c r="D50" s="182"/>
      <c r="E50" s="178"/>
      <c r="F50" s="182"/>
      <c r="G50" s="182"/>
      <c r="H50" s="182"/>
      <c r="I50" s="182"/>
      <c r="J50" s="182"/>
      <c r="K50" s="182"/>
      <c r="L50" s="182"/>
      <c r="M50" s="182"/>
      <c r="N50" s="182"/>
    </row>
    <row r="51" spans="5:14" ht="12.75" customHeight="1">
      <c r="E51" s="182"/>
      <c r="F51" s="1328" t="s">
        <v>13</v>
      </c>
      <c r="G51" s="1328"/>
      <c r="H51" s="1328"/>
      <c r="I51" s="1328"/>
      <c r="J51" s="1328"/>
      <c r="K51" s="1328"/>
      <c r="L51" s="1328"/>
      <c r="M51" s="1328"/>
      <c r="N51" s="1328"/>
    </row>
    <row r="52" spans="5:14" ht="12.75" customHeight="1">
      <c r="E52" s="1328" t="s">
        <v>86</v>
      </c>
      <c r="F52" s="1328"/>
      <c r="G52" s="1328"/>
      <c r="H52" s="1328"/>
      <c r="I52" s="1328"/>
      <c r="J52" s="1328"/>
      <c r="K52" s="1328"/>
      <c r="L52" s="1328"/>
      <c r="M52" s="1328"/>
      <c r="N52" s="1328"/>
    </row>
    <row r="53" spans="1:14" ht="12.75">
      <c r="A53" s="182"/>
      <c r="B53" s="182"/>
      <c r="E53" s="178"/>
      <c r="F53" s="182"/>
      <c r="G53" s="182"/>
      <c r="H53" s="182"/>
      <c r="I53" s="182"/>
      <c r="J53" s="182"/>
      <c r="K53" s="182"/>
      <c r="L53" s="182"/>
      <c r="M53" s="182"/>
      <c r="N53" s="182"/>
    </row>
    <row r="55" spans="1:14" ht="12.75">
      <c r="A55" s="1333"/>
      <c r="B55" s="1333"/>
      <c r="C55" s="1333"/>
      <c r="D55" s="1333"/>
      <c r="E55" s="1333"/>
      <c r="F55" s="1333"/>
      <c r="G55" s="1333"/>
      <c r="H55" s="1333"/>
      <c r="I55" s="1333"/>
      <c r="J55" s="1333"/>
      <c r="K55" s="1333"/>
      <c r="L55" s="1333"/>
      <c r="M55" s="1333"/>
      <c r="N55" s="1333"/>
    </row>
  </sheetData>
  <sheetProtection/>
  <mergeCells count="18">
    <mergeCell ref="A45:B45"/>
    <mergeCell ref="F51:N51"/>
    <mergeCell ref="E52:N52"/>
    <mergeCell ref="A55:N55"/>
    <mergeCell ref="C8:C9"/>
    <mergeCell ref="A7:B7"/>
    <mergeCell ref="H7:N7"/>
    <mergeCell ref="A8:A9"/>
    <mergeCell ref="B8:B9"/>
    <mergeCell ref="D8:D9"/>
    <mergeCell ref="E8:H8"/>
    <mergeCell ref="I8:N8"/>
    <mergeCell ref="A6:N6"/>
    <mergeCell ref="D1:E1"/>
    <mergeCell ref="M1:N1"/>
    <mergeCell ref="A2:N2"/>
    <mergeCell ref="A3:N3"/>
    <mergeCell ref="A4:N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2" r:id="rId1"/>
</worksheet>
</file>

<file path=xl/worksheets/sheet62.xml><?xml version="1.0" encoding="utf-8"?>
<worksheet xmlns="http://schemas.openxmlformats.org/spreadsheetml/2006/main" xmlns:r="http://schemas.openxmlformats.org/officeDocument/2006/relationships">
  <sheetPr>
    <pageSetUpPr fitToPage="1"/>
  </sheetPr>
  <dimension ref="A1:N56"/>
  <sheetViews>
    <sheetView view="pageBreakPreview" zoomScaleNormal="70" zoomScaleSheetLayoutView="100" zoomScalePageLayoutView="0" workbookViewId="0" topLeftCell="A16">
      <selection activeCell="A51" sqref="A51"/>
    </sheetView>
  </sheetViews>
  <sheetFormatPr defaultColWidth="9.140625" defaultRowHeight="12.75"/>
  <cols>
    <col min="1" max="1" width="5.57421875" style="178" customWidth="1"/>
    <col min="2" max="2" width="20.00390625" style="178" customWidth="1"/>
    <col min="3" max="3" width="10.28125" style="178" customWidth="1"/>
    <col min="4" max="4" width="12.8515625" style="178" customWidth="1"/>
    <col min="5" max="5" width="8.7109375" style="168" customWidth="1"/>
    <col min="6" max="7" width="8.00390625" style="168" customWidth="1"/>
    <col min="8" max="10" width="8.140625" style="168" customWidth="1"/>
    <col min="11" max="11" width="8.421875" style="168" customWidth="1"/>
    <col min="12" max="12" width="8.140625" style="168" customWidth="1"/>
    <col min="13" max="13" width="11.28125" style="168" customWidth="1"/>
    <col min="14" max="14" width="11.8515625" style="168" customWidth="1"/>
    <col min="15" max="16384" width="9.140625" style="168" customWidth="1"/>
  </cols>
  <sheetData>
    <row r="1" spans="4:14" ht="12.75" customHeight="1">
      <c r="D1" s="1319"/>
      <c r="E1" s="1319"/>
      <c r="F1" s="178"/>
      <c r="G1" s="178"/>
      <c r="H1" s="178"/>
      <c r="I1" s="178"/>
      <c r="J1" s="178"/>
      <c r="K1" s="178"/>
      <c r="L1" s="178"/>
      <c r="M1" s="1330" t="s">
        <v>745</v>
      </c>
      <c r="N1" s="1330"/>
    </row>
    <row r="2" spans="1:14" ht="15.75">
      <c r="A2" s="1324" t="s">
        <v>0</v>
      </c>
      <c r="B2" s="1324"/>
      <c r="C2" s="1324"/>
      <c r="D2" s="1324"/>
      <c r="E2" s="1324"/>
      <c r="F2" s="1324"/>
      <c r="G2" s="1324"/>
      <c r="H2" s="1324"/>
      <c r="I2" s="1324"/>
      <c r="J2" s="1324"/>
      <c r="K2" s="1324"/>
      <c r="L2" s="1324"/>
      <c r="M2" s="1324"/>
      <c r="N2" s="1324"/>
    </row>
    <row r="3" spans="1:14" ht="18">
      <c r="A3" s="1325" t="s">
        <v>656</v>
      </c>
      <c r="B3" s="1325"/>
      <c r="C3" s="1325"/>
      <c r="D3" s="1325"/>
      <c r="E3" s="1325"/>
      <c r="F3" s="1325"/>
      <c r="G3" s="1325"/>
      <c r="H3" s="1325"/>
      <c r="I3" s="1325"/>
      <c r="J3" s="1325"/>
      <c r="K3" s="1325"/>
      <c r="L3" s="1325"/>
      <c r="M3" s="1325"/>
      <c r="N3" s="1325"/>
    </row>
    <row r="4" spans="1:14" ht="9.75" customHeight="1">
      <c r="A4" s="1355" t="s">
        <v>742</v>
      </c>
      <c r="B4" s="1355"/>
      <c r="C4" s="1355"/>
      <c r="D4" s="1355"/>
      <c r="E4" s="1355"/>
      <c r="F4" s="1355"/>
      <c r="G4" s="1355"/>
      <c r="H4" s="1355"/>
      <c r="I4" s="1355"/>
      <c r="J4" s="1355"/>
      <c r="K4" s="1355"/>
      <c r="L4" s="1355"/>
      <c r="M4" s="1355"/>
      <c r="N4" s="1355"/>
    </row>
    <row r="5" spans="1:14" s="169" customFormat="1" ht="18.75" customHeight="1">
      <c r="A5" s="1355"/>
      <c r="B5" s="1355"/>
      <c r="C5" s="1355"/>
      <c r="D5" s="1355"/>
      <c r="E5" s="1355"/>
      <c r="F5" s="1355"/>
      <c r="G5" s="1355"/>
      <c r="H5" s="1355"/>
      <c r="I5" s="1355"/>
      <c r="J5" s="1355"/>
      <c r="K5" s="1355"/>
      <c r="L5" s="1355"/>
      <c r="M5" s="1355"/>
      <c r="N5" s="1355"/>
    </row>
    <row r="6" spans="1:14" ht="12.75">
      <c r="A6" s="1329"/>
      <c r="B6" s="1329"/>
      <c r="C6" s="1329"/>
      <c r="D6" s="1329"/>
      <c r="E6" s="1329"/>
      <c r="F6" s="1329"/>
      <c r="G6" s="1329"/>
      <c r="H6" s="1329"/>
      <c r="I6" s="1329"/>
      <c r="J6" s="1329"/>
      <c r="K6" s="1329"/>
      <c r="L6" s="1329"/>
      <c r="M6" s="1329"/>
      <c r="N6" s="1329"/>
    </row>
    <row r="7" spans="1:14" ht="12.75">
      <c r="A7" s="1336" t="s">
        <v>165</v>
      </c>
      <c r="B7" s="1336"/>
      <c r="D7" s="191"/>
      <c r="E7" s="178"/>
      <c r="F7" s="178"/>
      <c r="G7" s="178"/>
      <c r="H7" s="1334"/>
      <c r="I7" s="1334"/>
      <c r="J7" s="1334"/>
      <c r="K7" s="1334"/>
      <c r="L7" s="1334"/>
      <c r="M7" s="1334"/>
      <c r="N7" s="1334"/>
    </row>
    <row r="8" spans="1:14" ht="24.75" customHeight="1">
      <c r="A8" s="1335" t="s">
        <v>2</v>
      </c>
      <c r="B8" s="1335" t="s">
        <v>3</v>
      </c>
      <c r="C8" s="1342" t="s">
        <v>506</v>
      </c>
      <c r="D8" s="1326" t="s">
        <v>84</v>
      </c>
      <c r="E8" s="1320" t="s">
        <v>85</v>
      </c>
      <c r="F8" s="1321"/>
      <c r="G8" s="1321"/>
      <c r="H8" s="1322"/>
      <c r="I8" s="1320" t="s">
        <v>735</v>
      </c>
      <c r="J8" s="1321"/>
      <c r="K8" s="1321"/>
      <c r="L8" s="1321"/>
      <c r="M8" s="1321"/>
      <c r="N8" s="1321"/>
    </row>
    <row r="9" spans="1:14" ht="44.25" customHeight="1">
      <c r="A9" s="1335"/>
      <c r="B9" s="1335"/>
      <c r="C9" s="1343"/>
      <c r="D9" s="1327"/>
      <c r="E9" s="203" t="s">
        <v>90</v>
      </c>
      <c r="F9" s="203" t="s">
        <v>21</v>
      </c>
      <c r="G9" s="203" t="s">
        <v>42</v>
      </c>
      <c r="H9" s="203" t="s">
        <v>841</v>
      </c>
      <c r="I9" s="192" t="s">
        <v>18</v>
      </c>
      <c r="J9" s="192" t="s">
        <v>736</v>
      </c>
      <c r="K9" s="192" t="s">
        <v>737</v>
      </c>
      <c r="L9" s="192" t="s">
        <v>738</v>
      </c>
      <c r="M9" s="192" t="s">
        <v>739</v>
      </c>
      <c r="N9" s="192" t="s">
        <v>740</v>
      </c>
    </row>
    <row r="10" spans="1:14" s="170" customFormat="1" ht="12.75">
      <c r="A10" s="192">
        <v>1</v>
      </c>
      <c r="B10" s="192">
        <v>2</v>
      </c>
      <c r="C10" s="192">
        <v>3</v>
      </c>
      <c r="D10" s="192">
        <v>8</v>
      </c>
      <c r="E10" s="192">
        <v>9</v>
      </c>
      <c r="F10" s="192">
        <v>10</v>
      </c>
      <c r="G10" s="192">
        <v>11</v>
      </c>
      <c r="H10" s="192">
        <v>12</v>
      </c>
      <c r="I10" s="192">
        <v>13</v>
      </c>
      <c r="J10" s="192">
        <v>14</v>
      </c>
      <c r="K10" s="192">
        <v>15</v>
      </c>
      <c r="L10" s="192">
        <v>16</v>
      </c>
      <c r="M10" s="192">
        <v>17</v>
      </c>
      <c r="N10" s="192">
        <v>18</v>
      </c>
    </row>
    <row r="11" spans="1:14" s="170" customFormat="1" ht="15">
      <c r="A11" s="232">
        <v>1</v>
      </c>
      <c r="B11" s="233" t="s">
        <v>866</v>
      </c>
      <c r="C11" s="1346" t="s">
        <v>901</v>
      </c>
      <c r="D11" s="1347"/>
      <c r="E11" s="1347"/>
      <c r="F11" s="1347"/>
      <c r="G11" s="1347"/>
      <c r="H11" s="1347"/>
      <c r="I11" s="1347"/>
      <c r="J11" s="1347"/>
      <c r="K11" s="1347"/>
      <c r="L11" s="1347"/>
      <c r="M11" s="1347"/>
      <c r="N11" s="1348"/>
    </row>
    <row r="12" spans="1:14" s="170" customFormat="1" ht="15">
      <c r="A12" s="232">
        <v>2</v>
      </c>
      <c r="B12" s="233" t="s">
        <v>867</v>
      </c>
      <c r="C12" s="1349"/>
      <c r="D12" s="1350"/>
      <c r="E12" s="1350"/>
      <c r="F12" s="1350"/>
      <c r="G12" s="1350"/>
      <c r="H12" s="1350"/>
      <c r="I12" s="1350"/>
      <c r="J12" s="1350"/>
      <c r="K12" s="1350"/>
      <c r="L12" s="1350"/>
      <c r="M12" s="1350"/>
      <c r="N12" s="1351"/>
    </row>
    <row r="13" spans="1:14" s="170" customFormat="1" ht="15">
      <c r="A13" s="232">
        <v>3</v>
      </c>
      <c r="B13" s="233" t="s">
        <v>868</v>
      </c>
      <c r="C13" s="1349"/>
      <c r="D13" s="1350"/>
      <c r="E13" s="1350"/>
      <c r="F13" s="1350"/>
      <c r="G13" s="1350"/>
      <c r="H13" s="1350"/>
      <c r="I13" s="1350"/>
      <c r="J13" s="1350"/>
      <c r="K13" s="1350"/>
      <c r="L13" s="1350"/>
      <c r="M13" s="1350"/>
      <c r="N13" s="1351"/>
    </row>
    <row r="14" spans="1:14" s="170" customFormat="1" ht="15">
      <c r="A14" s="232">
        <v>4</v>
      </c>
      <c r="B14" s="233" t="s">
        <v>869</v>
      </c>
      <c r="C14" s="1349"/>
      <c r="D14" s="1350"/>
      <c r="E14" s="1350"/>
      <c r="F14" s="1350"/>
      <c r="G14" s="1350"/>
      <c r="H14" s="1350"/>
      <c r="I14" s="1350"/>
      <c r="J14" s="1350"/>
      <c r="K14" s="1350"/>
      <c r="L14" s="1350"/>
      <c r="M14" s="1350"/>
      <c r="N14" s="1351"/>
    </row>
    <row r="15" spans="1:14" s="170" customFormat="1" ht="15">
      <c r="A15" s="232">
        <v>5</v>
      </c>
      <c r="B15" s="233" t="s">
        <v>870</v>
      </c>
      <c r="C15" s="1349"/>
      <c r="D15" s="1350"/>
      <c r="E15" s="1350"/>
      <c r="F15" s="1350"/>
      <c r="G15" s="1350"/>
      <c r="H15" s="1350"/>
      <c r="I15" s="1350"/>
      <c r="J15" s="1350"/>
      <c r="K15" s="1350"/>
      <c r="L15" s="1350"/>
      <c r="M15" s="1350"/>
      <c r="N15" s="1351"/>
    </row>
    <row r="16" spans="1:14" s="170" customFormat="1" ht="15">
      <c r="A16" s="232">
        <v>6</v>
      </c>
      <c r="B16" s="233" t="s">
        <v>871</v>
      </c>
      <c r="C16" s="1349"/>
      <c r="D16" s="1350"/>
      <c r="E16" s="1350"/>
      <c r="F16" s="1350"/>
      <c r="G16" s="1350"/>
      <c r="H16" s="1350"/>
      <c r="I16" s="1350"/>
      <c r="J16" s="1350"/>
      <c r="K16" s="1350"/>
      <c r="L16" s="1350"/>
      <c r="M16" s="1350"/>
      <c r="N16" s="1351"/>
    </row>
    <row r="17" spans="1:14" s="170" customFormat="1" ht="15">
      <c r="A17" s="232">
        <v>7</v>
      </c>
      <c r="B17" s="233" t="s">
        <v>872</v>
      </c>
      <c r="C17" s="1349"/>
      <c r="D17" s="1350"/>
      <c r="E17" s="1350"/>
      <c r="F17" s="1350"/>
      <c r="G17" s="1350"/>
      <c r="H17" s="1350"/>
      <c r="I17" s="1350"/>
      <c r="J17" s="1350"/>
      <c r="K17" s="1350"/>
      <c r="L17" s="1350"/>
      <c r="M17" s="1350"/>
      <c r="N17" s="1351"/>
    </row>
    <row r="18" spans="1:14" s="170" customFormat="1" ht="15">
      <c r="A18" s="232">
        <v>8</v>
      </c>
      <c r="B18" s="233" t="s">
        <v>873</v>
      </c>
      <c r="C18" s="1349"/>
      <c r="D18" s="1350"/>
      <c r="E18" s="1350"/>
      <c r="F18" s="1350"/>
      <c r="G18" s="1350"/>
      <c r="H18" s="1350"/>
      <c r="I18" s="1350"/>
      <c r="J18" s="1350"/>
      <c r="K18" s="1350"/>
      <c r="L18" s="1350"/>
      <c r="M18" s="1350"/>
      <c r="N18" s="1351"/>
    </row>
    <row r="19" spans="1:14" s="170" customFormat="1" ht="15">
      <c r="A19" s="232">
        <v>9</v>
      </c>
      <c r="B19" s="233" t="s">
        <v>874</v>
      </c>
      <c r="C19" s="1349"/>
      <c r="D19" s="1350"/>
      <c r="E19" s="1350"/>
      <c r="F19" s="1350"/>
      <c r="G19" s="1350"/>
      <c r="H19" s="1350"/>
      <c r="I19" s="1350"/>
      <c r="J19" s="1350"/>
      <c r="K19" s="1350"/>
      <c r="L19" s="1350"/>
      <c r="M19" s="1350"/>
      <c r="N19" s="1351"/>
    </row>
    <row r="20" spans="1:14" s="170" customFormat="1" ht="15">
      <c r="A20" s="232">
        <v>10</v>
      </c>
      <c r="B20" s="233" t="s">
        <v>875</v>
      </c>
      <c r="C20" s="1349"/>
      <c r="D20" s="1350"/>
      <c r="E20" s="1350"/>
      <c r="F20" s="1350"/>
      <c r="G20" s="1350"/>
      <c r="H20" s="1350"/>
      <c r="I20" s="1350"/>
      <c r="J20" s="1350"/>
      <c r="K20" s="1350"/>
      <c r="L20" s="1350"/>
      <c r="M20" s="1350"/>
      <c r="N20" s="1351"/>
    </row>
    <row r="21" spans="1:14" s="170" customFormat="1" ht="15">
      <c r="A21" s="232">
        <v>11</v>
      </c>
      <c r="B21" s="233" t="s">
        <v>876</v>
      </c>
      <c r="C21" s="1349"/>
      <c r="D21" s="1350"/>
      <c r="E21" s="1350"/>
      <c r="F21" s="1350"/>
      <c r="G21" s="1350"/>
      <c r="H21" s="1350"/>
      <c r="I21" s="1350"/>
      <c r="J21" s="1350"/>
      <c r="K21" s="1350"/>
      <c r="L21" s="1350"/>
      <c r="M21" s="1350"/>
      <c r="N21" s="1351"/>
    </row>
    <row r="22" spans="1:14" s="170" customFormat="1" ht="15">
      <c r="A22" s="232">
        <v>12</v>
      </c>
      <c r="B22" s="233" t="s">
        <v>877</v>
      </c>
      <c r="C22" s="1349"/>
      <c r="D22" s="1350"/>
      <c r="E22" s="1350"/>
      <c r="F22" s="1350"/>
      <c r="G22" s="1350"/>
      <c r="H22" s="1350"/>
      <c r="I22" s="1350"/>
      <c r="J22" s="1350"/>
      <c r="K22" s="1350"/>
      <c r="L22" s="1350"/>
      <c r="M22" s="1350"/>
      <c r="N22" s="1351"/>
    </row>
    <row r="23" spans="1:14" s="170" customFormat="1" ht="15">
      <c r="A23" s="232">
        <v>13</v>
      </c>
      <c r="B23" s="233" t="s">
        <v>878</v>
      </c>
      <c r="C23" s="1349"/>
      <c r="D23" s="1350"/>
      <c r="E23" s="1350"/>
      <c r="F23" s="1350"/>
      <c r="G23" s="1350"/>
      <c r="H23" s="1350"/>
      <c r="I23" s="1350"/>
      <c r="J23" s="1350"/>
      <c r="K23" s="1350"/>
      <c r="L23" s="1350"/>
      <c r="M23" s="1350"/>
      <c r="N23" s="1351"/>
    </row>
    <row r="24" spans="1:14" s="170" customFormat="1" ht="15">
      <c r="A24" s="232">
        <v>14</v>
      </c>
      <c r="B24" s="233" t="s">
        <v>879</v>
      </c>
      <c r="C24" s="1349"/>
      <c r="D24" s="1350"/>
      <c r="E24" s="1350"/>
      <c r="F24" s="1350"/>
      <c r="G24" s="1350"/>
      <c r="H24" s="1350"/>
      <c r="I24" s="1350"/>
      <c r="J24" s="1350"/>
      <c r="K24" s="1350"/>
      <c r="L24" s="1350"/>
      <c r="M24" s="1350"/>
      <c r="N24" s="1351"/>
    </row>
    <row r="25" spans="1:14" s="170" customFormat="1" ht="15">
      <c r="A25" s="232">
        <v>15</v>
      </c>
      <c r="B25" s="233" t="s">
        <v>880</v>
      </c>
      <c r="C25" s="1349"/>
      <c r="D25" s="1350"/>
      <c r="E25" s="1350"/>
      <c r="F25" s="1350"/>
      <c r="G25" s="1350"/>
      <c r="H25" s="1350"/>
      <c r="I25" s="1350"/>
      <c r="J25" s="1350"/>
      <c r="K25" s="1350"/>
      <c r="L25" s="1350"/>
      <c r="M25" s="1350"/>
      <c r="N25" s="1351"/>
    </row>
    <row r="26" spans="1:14" s="170" customFormat="1" ht="15">
      <c r="A26" s="232">
        <v>16</v>
      </c>
      <c r="B26" s="233" t="s">
        <v>881</v>
      </c>
      <c r="C26" s="1349"/>
      <c r="D26" s="1350"/>
      <c r="E26" s="1350"/>
      <c r="F26" s="1350"/>
      <c r="G26" s="1350"/>
      <c r="H26" s="1350"/>
      <c r="I26" s="1350"/>
      <c r="J26" s="1350"/>
      <c r="K26" s="1350"/>
      <c r="L26" s="1350"/>
      <c r="M26" s="1350"/>
      <c r="N26" s="1351"/>
    </row>
    <row r="27" spans="1:14" s="170" customFormat="1" ht="15">
      <c r="A27" s="232">
        <v>17</v>
      </c>
      <c r="B27" s="233" t="s">
        <v>882</v>
      </c>
      <c r="C27" s="1349"/>
      <c r="D27" s="1350"/>
      <c r="E27" s="1350"/>
      <c r="F27" s="1350"/>
      <c r="G27" s="1350"/>
      <c r="H27" s="1350"/>
      <c r="I27" s="1350"/>
      <c r="J27" s="1350"/>
      <c r="K27" s="1350"/>
      <c r="L27" s="1350"/>
      <c r="M27" s="1350"/>
      <c r="N27" s="1351"/>
    </row>
    <row r="28" spans="1:14" s="170" customFormat="1" ht="15">
      <c r="A28" s="232">
        <v>18</v>
      </c>
      <c r="B28" s="233" t="s">
        <v>883</v>
      </c>
      <c r="C28" s="1349"/>
      <c r="D28" s="1350"/>
      <c r="E28" s="1350"/>
      <c r="F28" s="1350"/>
      <c r="G28" s="1350"/>
      <c r="H28" s="1350"/>
      <c r="I28" s="1350"/>
      <c r="J28" s="1350"/>
      <c r="K28" s="1350"/>
      <c r="L28" s="1350"/>
      <c r="M28" s="1350"/>
      <c r="N28" s="1351"/>
    </row>
    <row r="29" spans="1:14" s="170" customFormat="1" ht="15">
      <c r="A29" s="232">
        <v>19</v>
      </c>
      <c r="B29" s="233" t="s">
        <v>884</v>
      </c>
      <c r="C29" s="1349"/>
      <c r="D29" s="1350"/>
      <c r="E29" s="1350"/>
      <c r="F29" s="1350"/>
      <c r="G29" s="1350"/>
      <c r="H29" s="1350"/>
      <c r="I29" s="1350"/>
      <c r="J29" s="1350"/>
      <c r="K29" s="1350"/>
      <c r="L29" s="1350"/>
      <c r="M29" s="1350"/>
      <c r="N29" s="1351"/>
    </row>
    <row r="30" spans="1:14" s="170" customFormat="1" ht="15">
      <c r="A30" s="232">
        <v>20</v>
      </c>
      <c r="B30" s="233" t="s">
        <v>885</v>
      </c>
      <c r="C30" s="1349"/>
      <c r="D30" s="1350"/>
      <c r="E30" s="1350"/>
      <c r="F30" s="1350"/>
      <c r="G30" s="1350"/>
      <c r="H30" s="1350"/>
      <c r="I30" s="1350"/>
      <c r="J30" s="1350"/>
      <c r="K30" s="1350"/>
      <c r="L30" s="1350"/>
      <c r="M30" s="1350"/>
      <c r="N30" s="1351"/>
    </row>
    <row r="31" spans="1:14" s="170" customFormat="1" ht="15">
      <c r="A31" s="232">
        <v>21</v>
      </c>
      <c r="B31" s="233" t="s">
        <v>886</v>
      </c>
      <c r="C31" s="1349"/>
      <c r="D31" s="1350"/>
      <c r="E31" s="1350"/>
      <c r="F31" s="1350"/>
      <c r="G31" s="1350"/>
      <c r="H31" s="1350"/>
      <c r="I31" s="1350"/>
      <c r="J31" s="1350"/>
      <c r="K31" s="1350"/>
      <c r="L31" s="1350"/>
      <c r="M31" s="1350"/>
      <c r="N31" s="1351"/>
    </row>
    <row r="32" spans="1:14" s="170" customFormat="1" ht="15">
      <c r="A32" s="232">
        <v>22</v>
      </c>
      <c r="B32" s="233" t="s">
        <v>887</v>
      </c>
      <c r="C32" s="1349"/>
      <c r="D32" s="1350"/>
      <c r="E32" s="1350"/>
      <c r="F32" s="1350"/>
      <c r="G32" s="1350"/>
      <c r="H32" s="1350"/>
      <c r="I32" s="1350"/>
      <c r="J32" s="1350"/>
      <c r="K32" s="1350"/>
      <c r="L32" s="1350"/>
      <c r="M32" s="1350"/>
      <c r="N32" s="1351"/>
    </row>
    <row r="33" spans="1:14" s="170" customFormat="1" ht="15">
      <c r="A33" s="232">
        <v>23</v>
      </c>
      <c r="B33" s="233" t="s">
        <v>888</v>
      </c>
      <c r="C33" s="1349"/>
      <c r="D33" s="1350"/>
      <c r="E33" s="1350"/>
      <c r="F33" s="1350"/>
      <c r="G33" s="1350"/>
      <c r="H33" s="1350"/>
      <c r="I33" s="1350"/>
      <c r="J33" s="1350"/>
      <c r="K33" s="1350"/>
      <c r="L33" s="1350"/>
      <c r="M33" s="1350"/>
      <c r="N33" s="1351"/>
    </row>
    <row r="34" spans="1:14" s="170" customFormat="1" ht="15">
      <c r="A34" s="232">
        <v>24</v>
      </c>
      <c r="B34" s="233" t="s">
        <v>889</v>
      </c>
      <c r="C34" s="1349"/>
      <c r="D34" s="1350"/>
      <c r="E34" s="1350"/>
      <c r="F34" s="1350"/>
      <c r="G34" s="1350"/>
      <c r="H34" s="1350"/>
      <c r="I34" s="1350"/>
      <c r="J34" s="1350"/>
      <c r="K34" s="1350"/>
      <c r="L34" s="1350"/>
      <c r="M34" s="1350"/>
      <c r="N34" s="1351"/>
    </row>
    <row r="35" spans="1:14" s="170" customFormat="1" ht="15">
      <c r="A35" s="232">
        <v>25</v>
      </c>
      <c r="B35" s="233" t="s">
        <v>890</v>
      </c>
      <c r="C35" s="1349"/>
      <c r="D35" s="1350"/>
      <c r="E35" s="1350"/>
      <c r="F35" s="1350"/>
      <c r="G35" s="1350"/>
      <c r="H35" s="1350"/>
      <c r="I35" s="1350"/>
      <c r="J35" s="1350"/>
      <c r="K35" s="1350"/>
      <c r="L35" s="1350"/>
      <c r="M35" s="1350"/>
      <c r="N35" s="1351"/>
    </row>
    <row r="36" spans="1:14" s="170" customFormat="1" ht="15">
      <c r="A36" s="232">
        <v>26</v>
      </c>
      <c r="B36" s="233" t="s">
        <v>891</v>
      </c>
      <c r="C36" s="1349"/>
      <c r="D36" s="1350"/>
      <c r="E36" s="1350"/>
      <c r="F36" s="1350"/>
      <c r="G36" s="1350"/>
      <c r="H36" s="1350"/>
      <c r="I36" s="1350"/>
      <c r="J36" s="1350"/>
      <c r="K36" s="1350"/>
      <c r="L36" s="1350"/>
      <c r="M36" s="1350"/>
      <c r="N36" s="1351"/>
    </row>
    <row r="37" spans="1:14" s="170" customFormat="1" ht="15">
      <c r="A37" s="232">
        <v>27</v>
      </c>
      <c r="B37" s="233" t="s">
        <v>892</v>
      </c>
      <c r="C37" s="1349"/>
      <c r="D37" s="1350"/>
      <c r="E37" s="1350"/>
      <c r="F37" s="1350"/>
      <c r="G37" s="1350"/>
      <c r="H37" s="1350"/>
      <c r="I37" s="1350"/>
      <c r="J37" s="1350"/>
      <c r="K37" s="1350"/>
      <c r="L37" s="1350"/>
      <c r="M37" s="1350"/>
      <c r="N37" s="1351"/>
    </row>
    <row r="38" spans="1:14" s="170" customFormat="1" ht="15">
      <c r="A38" s="232">
        <v>28</v>
      </c>
      <c r="B38" s="233" t="s">
        <v>893</v>
      </c>
      <c r="C38" s="1349"/>
      <c r="D38" s="1350"/>
      <c r="E38" s="1350"/>
      <c r="F38" s="1350"/>
      <c r="G38" s="1350"/>
      <c r="H38" s="1350"/>
      <c r="I38" s="1350"/>
      <c r="J38" s="1350"/>
      <c r="K38" s="1350"/>
      <c r="L38" s="1350"/>
      <c r="M38" s="1350"/>
      <c r="N38" s="1351"/>
    </row>
    <row r="39" spans="1:14" s="170" customFormat="1" ht="15">
      <c r="A39" s="232">
        <v>29</v>
      </c>
      <c r="B39" s="233" t="s">
        <v>894</v>
      </c>
      <c r="C39" s="1349"/>
      <c r="D39" s="1350"/>
      <c r="E39" s="1350"/>
      <c r="F39" s="1350"/>
      <c r="G39" s="1350"/>
      <c r="H39" s="1350"/>
      <c r="I39" s="1350"/>
      <c r="J39" s="1350"/>
      <c r="K39" s="1350"/>
      <c r="L39" s="1350"/>
      <c r="M39" s="1350"/>
      <c r="N39" s="1351"/>
    </row>
    <row r="40" spans="1:14" s="170" customFormat="1" ht="15">
      <c r="A40" s="232">
        <v>30</v>
      </c>
      <c r="B40" s="233" t="s">
        <v>895</v>
      </c>
      <c r="C40" s="1349"/>
      <c r="D40" s="1350"/>
      <c r="E40" s="1350"/>
      <c r="F40" s="1350"/>
      <c r="G40" s="1350"/>
      <c r="H40" s="1350"/>
      <c r="I40" s="1350"/>
      <c r="J40" s="1350"/>
      <c r="K40" s="1350"/>
      <c r="L40" s="1350"/>
      <c r="M40" s="1350"/>
      <c r="N40" s="1351"/>
    </row>
    <row r="41" spans="1:14" ht="15">
      <c r="A41" s="232">
        <v>31</v>
      </c>
      <c r="B41" s="233" t="s">
        <v>896</v>
      </c>
      <c r="C41" s="1349"/>
      <c r="D41" s="1350"/>
      <c r="E41" s="1350"/>
      <c r="F41" s="1350"/>
      <c r="G41" s="1350"/>
      <c r="H41" s="1350"/>
      <c r="I41" s="1350"/>
      <c r="J41" s="1350"/>
      <c r="K41" s="1350"/>
      <c r="L41" s="1350"/>
      <c r="M41" s="1350"/>
      <c r="N41" s="1351"/>
    </row>
    <row r="42" spans="1:14" ht="15">
      <c r="A42" s="232">
        <v>32</v>
      </c>
      <c r="B42" s="233" t="s">
        <v>897</v>
      </c>
      <c r="C42" s="1349"/>
      <c r="D42" s="1350"/>
      <c r="E42" s="1350"/>
      <c r="F42" s="1350"/>
      <c r="G42" s="1350"/>
      <c r="H42" s="1350"/>
      <c r="I42" s="1350"/>
      <c r="J42" s="1350"/>
      <c r="K42" s="1350"/>
      <c r="L42" s="1350"/>
      <c r="M42" s="1350"/>
      <c r="N42" s="1351"/>
    </row>
    <row r="43" spans="1:14" ht="15">
      <c r="A43" s="232">
        <v>33</v>
      </c>
      <c r="B43" s="233" t="s">
        <v>898</v>
      </c>
      <c r="C43" s="1349"/>
      <c r="D43" s="1350"/>
      <c r="E43" s="1350"/>
      <c r="F43" s="1350"/>
      <c r="G43" s="1350"/>
      <c r="H43" s="1350"/>
      <c r="I43" s="1350"/>
      <c r="J43" s="1350"/>
      <c r="K43" s="1350"/>
      <c r="L43" s="1350"/>
      <c r="M43" s="1350"/>
      <c r="N43" s="1351"/>
    </row>
    <row r="44" spans="1:14" ht="15">
      <c r="A44" s="232">
        <v>34</v>
      </c>
      <c r="B44" s="233" t="s">
        <v>899</v>
      </c>
      <c r="C44" s="1349"/>
      <c r="D44" s="1350"/>
      <c r="E44" s="1350"/>
      <c r="F44" s="1350"/>
      <c r="G44" s="1350"/>
      <c r="H44" s="1350"/>
      <c r="I44" s="1350"/>
      <c r="J44" s="1350"/>
      <c r="K44" s="1350"/>
      <c r="L44" s="1350"/>
      <c r="M44" s="1350"/>
      <c r="N44" s="1351"/>
    </row>
    <row r="45" spans="1:14" ht="15">
      <c r="A45" s="1344" t="s">
        <v>900</v>
      </c>
      <c r="B45" s="1345"/>
      <c r="C45" s="1352"/>
      <c r="D45" s="1353"/>
      <c r="E45" s="1353"/>
      <c r="F45" s="1353"/>
      <c r="G45" s="1353"/>
      <c r="H45" s="1353"/>
      <c r="I45" s="1353"/>
      <c r="J45" s="1353"/>
      <c r="K45" s="1353"/>
      <c r="L45" s="1353"/>
      <c r="M45" s="1353"/>
      <c r="N45" s="1354"/>
    </row>
    <row r="46" spans="1:14" ht="12.75">
      <c r="A46" s="180"/>
      <c r="B46" s="181"/>
      <c r="C46" s="181"/>
      <c r="D46" s="179"/>
      <c r="E46" s="178"/>
      <c r="F46" s="178"/>
      <c r="G46" s="178"/>
      <c r="H46" s="178"/>
      <c r="I46" s="178"/>
      <c r="J46" s="178"/>
      <c r="K46" s="178"/>
      <c r="L46" s="178"/>
      <c r="M46" s="178"/>
      <c r="N46" s="178"/>
    </row>
    <row r="47" spans="1:14" ht="12.75">
      <c r="A47" s="182"/>
      <c r="B47" s="182"/>
      <c r="C47" s="182"/>
      <c r="E47" s="178"/>
      <c r="F47" s="178"/>
      <c r="G47" s="178"/>
      <c r="H47" s="178"/>
      <c r="I47" s="178"/>
      <c r="J47" s="178"/>
      <c r="K47" s="178"/>
      <c r="L47" s="178"/>
      <c r="M47" s="178"/>
      <c r="N47" s="178"/>
    </row>
    <row r="48" spans="1:14" ht="12.75">
      <c r="A48" s="182"/>
      <c r="B48" s="182"/>
      <c r="C48" s="182"/>
      <c r="E48" s="178"/>
      <c r="F48" s="178"/>
      <c r="G48" s="178"/>
      <c r="H48" s="178"/>
      <c r="I48" s="178"/>
      <c r="J48" s="178"/>
      <c r="K48" s="178"/>
      <c r="L48" s="178"/>
      <c r="M48" s="178"/>
      <c r="N48" s="178"/>
    </row>
    <row r="49" spans="1:14" ht="12.75">
      <c r="A49" s="182"/>
      <c r="B49" s="182"/>
      <c r="C49" s="182"/>
      <c r="E49" s="178"/>
      <c r="F49" s="178"/>
      <c r="G49" s="178"/>
      <c r="H49" s="178"/>
      <c r="I49" s="178"/>
      <c r="J49" s="178"/>
      <c r="K49" s="178"/>
      <c r="L49" s="178"/>
      <c r="M49" s="178"/>
      <c r="N49" s="178"/>
    </row>
    <row r="50" spans="1:14" ht="12.75">
      <c r="A50" s="182"/>
      <c r="B50" s="182"/>
      <c r="C50" s="182"/>
      <c r="E50" s="178"/>
      <c r="F50" s="178"/>
      <c r="G50" s="178"/>
      <c r="H50" s="178"/>
      <c r="I50" s="178"/>
      <c r="J50" s="178"/>
      <c r="K50" s="178"/>
      <c r="L50" s="178"/>
      <c r="M50" s="178"/>
      <c r="N50" s="178"/>
    </row>
    <row r="51" spans="1:14" ht="12.75">
      <c r="A51" s="12" t="s">
        <v>1121</v>
      </c>
      <c r="D51" s="182"/>
      <c r="E51" s="178"/>
      <c r="F51" s="182"/>
      <c r="G51" s="182"/>
      <c r="H51" s="182"/>
      <c r="I51" s="182"/>
      <c r="J51" s="182"/>
      <c r="K51" s="182"/>
      <c r="L51" s="182"/>
      <c r="M51" s="182"/>
      <c r="N51" s="182"/>
    </row>
    <row r="52" spans="5:14" ht="12.75" customHeight="1">
      <c r="E52" s="182"/>
      <c r="G52" s="786"/>
      <c r="H52" s="786"/>
      <c r="I52" s="786"/>
      <c r="J52" s="786"/>
      <c r="K52" s="1319" t="s">
        <v>13</v>
      </c>
      <c r="L52" s="1319"/>
      <c r="M52" s="1319"/>
      <c r="N52" s="1319"/>
    </row>
    <row r="53" spans="5:14" ht="12.75" customHeight="1">
      <c r="E53" s="1328" t="s">
        <v>86</v>
      </c>
      <c r="F53" s="1328"/>
      <c r="G53" s="1328"/>
      <c r="H53" s="1328"/>
      <c r="I53" s="1328"/>
      <c r="J53" s="1328"/>
      <c r="K53" s="1328"/>
      <c r="L53" s="1328"/>
      <c r="M53" s="1328"/>
      <c r="N53" s="1328"/>
    </row>
    <row r="54" spans="1:14" ht="12.75">
      <c r="A54" s="182"/>
      <c r="B54" s="182"/>
      <c r="E54" s="178"/>
      <c r="F54" s="182"/>
      <c r="G54" s="182"/>
      <c r="H54" s="182"/>
      <c r="I54" s="182"/>
      <c r="J54" s="182"/>
      <c r="K54" s="182"/>
      <c r="L54" s="182"/>
      <c r="M54" s="182"/>
      <c r="N54" s="182"/>
    </row>
    <row r="56" spans="1:14" ht="12.75">
      <c r="A56" s="1333"/>
      <c r="B56" s="1333"/>
      <c r="C56" s="1333"/>
      <c r="D56" s="1333"/>
      <c r="E56" s="1333"/>
      <c r="F56" s="1333"/>
      <c r="G56" s="1333"/>
      <c r="H56" s="1333"/>
      <c r="I56" s="1333"/>
      <c r="J56" s="1333"/>
      <c r="K56" s="1333"/>
      <c r="L56" s="1333"/>
      <c r="M56" s="1333"/>
      <c r="N56" s="1333"/>
    </row>
  </sheetData>
  <sheetProtection/>
  <mergeCells count="19">
    <mergeCell ref="E53:N53"/>
    <mergeCell ref="A56:N56"/>
    <mergeCell ref="C8:C9"/>
    <mergeCell ref="A7:B7"/>
    <mergeCell ref="H7:N7"/>
    <mergeCell ref="A8:A9"/>
    <mergeCell ref="B8:B9"/>
    <mergeCell ref="D8:D9"/>
    <mergeCell ref="E8:H8"/>
    <mergeCell ref="K52:N52"/>
    <mergeCell ref="A45:B45"/>
    <mergeCell ref="C11:N45"/>
    <mergeCell ref="I8:N8"/>
    <mergeCell ref="A6:N6"/>
    <mergeCell ref="D1:E1"/>
    <mergeCell ref="M1:N1"/>
    <mergeCell ref="A2:N2"/>
    <mergeCell ref="A3:N3"/>
    <mergeCell ref="A4:N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2" r:id="rId1"/>
</worksheet>
</file>

<file path=xl/worksheets/sheet63.xml><?xml version="1.0" encoding="utf-8"?>
<worksheet xmlns="http://schemas.openxmlformats.org/spreadsheetml/2006/main" xmlns:r="http://schemas.openxmlformats.org/officeDocument/2006/relationships">
  <sheetPr>
    <pageSetUpPr fitToPage="1"/>
  </sheetPr>
  <dimension ref="A1:N57"/>
  <sheetViews>
    <sheetView view="pageBreakPreview" zoomScaleNormal="70" zoomScaleSheetLayoutView="100" zoomScalePageLayoutView="0" workbookViewId="0" topLeftCell="A31">
      <selection activeCell="F53" sqref="F53"/>
    </sheetView>
  </sheetViews>
  <sheetFormatPr defaultColWidth="9.140625" defaultRowHeight="12.75"/>
  <cols>
    <col min="1" max="1" width="5.57421875" style="178" customWidth="1"/>
    <col min="2" max="2" width="16.00390625" style="178" customWidth="1"/>
    <col min="3" max="3" width="10.28125" style="178" customWidth="1"/>
    <col min="4" max="4" width="12.8515625" style="178" customWidth="1"/>
    <col min="5" max="5" width="8.7109375" style="168" customWidth="1"/>
    <col min="6" max="7" width="8.00390625" style="168" customWidth="1"/>
    <col min="8" max="9" width="8.140625" style="168" customWidth="1"/>
    <col min="10" max="10" width="8.28125" style="168" customWidth="1"/>
    <col min="11" max="11" width="8.421875" style="168" customWidth="1"/>
    <col min="12" max="12" width="8.140625" style="168" customWidth="1"/>
    <col min="13" max="13" width="11.28125" style="168" customWidth="1"/>
    <col min="14" max="14" width="11.8515625" style="168" customWidth="1"/>
    <col min="15" max="16384" width="9.140625" style="168" customWidth="1"/>
  </cols>
  <sheetData>
    <row r="1" spans="4:14" ht="12.75" customHeight="1">
      <c r="D1" s="1319"/>
      <c r="E1" s="1319"/>
      <c r="F1" s="178"/>
      <c r="G1" s="178"/>
      <c r="H1" s="178"/>
      <c r="I1" s="178"/>
      <c r="J1" s="178"/>
      <c r="K1" s="178"/>
      <c r="L1" s="178"/>
      <c r="M1" s="1330" t="s">
        <v>768</v>
      </c>
      <c r="N1" s="1330"/>
    </row>
    <row r="2" spans="1:14" ht="15.75">
      <c r="A2" s="1324" t="s">
        <v>0</v>
      </c>
      <c r="B2" s="1324"/>
      <c r="C2" s="1324"/>
      <c r="D2" s="1324"/>
      <c r="E2" s="1324"/>
      <c r="F2" s="1324"/>
      <c r="G2" s="1324"/>
      <c r="H2" s="1324"/>
      <c r="I2" s="1324"/>
      <c r="J2" s="1324"/>
      <c r="K2" s="1324"/>
      <c r="L2" s="1324"/>
      <c r="M2" s="1324"/>
      <c r="N2" s="1324"/>
    </row>
    <row r="3" spans="1:14" ht="18">
      <c r="A3" s="1325" t="s">
        <v>656</v>
      </c>
      <c r="B3" s="1325"/>
      <c r="C3" s="1325"/>
      <c r="D3" s="1325"/>
      <c r="E3" s="1325"/>
      <c r="F3" s="1325"/>
      <c r="G3" s="1325"/>
      <c r="H3" s="1325"/>
      <c r="I3" s="1325"/>
      <c r="J3" s="1325"/>
      <c r="K3" s="1325"/>
      <c r="L3" s="1325"/>
      <c r="M3" s="1325"/>
      <c r="N3" s="1325"/>
    </row>
    <row r="4" spans="1:14" ht="9.75" customHeight="1">
      <c r="A4" s="1355" t="s">
        <v>767</v>
      </c>
      <c r="B4" s="1355"/>
      <c r="C4" s="1355"/>
      <c r="D4" s="1355"/>
      <c r="E4" s="1355"/>
      <c r="F4" s="1355"/>
      <c r="G4" s="1355"/>
      <c r="H4" s="1355"/>
      <c r="I4" s="1355"/>
      <c r="J4" s="1355"/>
      <c r="K4" s="1355"/>
      <c r="L4" s="1355"/>
      <c r="M4" s="1355"/>
      <c r="N4" s="1355"/>
    </row>
    <row r="5" spans="1:14" s="169" customFormat="1" ht="18.75" customHeight="1">
      <c r="A5" s="1355"/>
      <c r="B5" s="1355"/>
      <c r="C5" s="1355"/>
      <c r="D5" s="1355"/>
      <c r="E5" s="1355"/>
      <c r="F5" s="1355"/>
      <c r="G5" s="1355"/>
      <c r="H5" s="1355"/>
      <c r="I5" s="1355"/>
      <c r="J5" s="1355"/>
      <c r="K5" s="1355"/>
      <c r="L5" s="1355"/>
      <c r="M5" s="1355"/>
      <c r="N5" s="1355"/>
    </row>
    <row r="6" spans="1:14" ht="12.75">
      <c r="A6" s="1329"/>
      <c r="B6" s="1329"/>
      <c r="C6" s="1329"/>
      <c r="D6" s="1329"/>
      <c r="E6" s="1329"/>
      <c r="F6" s="1329"/>
      <c r="G6" s="1329"/>
      <c r="H6" s="1329"/>
      <c r="I6" s="1329"/>
      <c r="J6" s="1329"/>
      <c r="K6" s="1329"/>
      <c r="L6" s="1329"/>
      <c r="M6" s="1329"/>
      <c r="N6" s="1329"/>
    </row>
    <row r="7" spans="1:14" ht="12.75">
      <c r="A7" s="1336" t="s">
        <v>936</v>
      </c>
      <c r="B7" s="1336"/>
      <c r="D7" s="191"/>
      <c r="E7" s="178"/>
      <c r="F7" s="178"/>
      <c r="G7" s="178"/>
      <c r="H7" s="1334"/>
      <c r="I7" s="1334"/>
      <c r="J7" s="1334"/>
      <c r="K7" s="1334"/>
      <c r="L7" s="1334"/>
      <c r="M7" s="1334"/>
      <c r="N7" s="1334"/>
    </row>
    <row r="8" spans="1:14" ht="24.75" customHeight="1">
      <c r="A8" s="1335" t="s">
        <v>2</v>
      </c>
      <c r="B8" s="1335" t="s">
        <v>3</v>
      </c>
      <c r="C8" s="1342" t="s">
        <v>506</v>
      </c>
      <c r="D8" s="1326" t="s">
        <v>84</v>
      </c>
      <c r="E8" s="1320" t="s">
        <v>85</v>
      </c>
      <c r="F8" s="1321"/>
      <c r="G8" s="1321"/>
      <c r="H8" s="1322"/>
      <c r="I8" s="1320" t="s">
        <v>735</v>
      </c>
      <c r="J8" s="1321"/>
      <c r="K8" s="1321"/>
      <c r="L8" s="1321"/>
      <c r="M8" s="1321"/>
      <c r="N8" s="1321"/>
    </row>
    <row r="9" spans="1:14" ht="44.25" customHeight="1">
      <c r="A9" s="1335"/>
      <c r="B9" s="1335"/>
      <c r="C9" s="1343"/>
      <c r="D9" s="1327"/>
      <c r="E9" s="204" t="s">
        <v>90</v>
      </c>
      <c r="F9" s="204" t="s">
        <v>21</v>
      </c>
      <c r="G9" s="204" t="s">
        <v>42</v>
      </c>
      <c r="H9" s="204" t="s">
        <v>841</v>
      </c>
      <c r="I9" s="192" t="s">
        <v>18</v>
      </c>
      <c r="J9" s="192" t="s">
        <v>736</v>
      </c>
      <c r="K9" s="192" t="s">
        <v>737</v>
      </c>
      <c r="L9" s="192" t="s">
        <v>738</v>
      </c>
      <c r="M9" s="192" t="s">
        <v>739</v>
      </c>
      <c r="N9" s="192" t="s">
        <v>740</v>
      </c>
    </row>
    <row r="10" spans="1:14" s="170" customFormat="1" ht="14.25" customHeight="1">
      <c r="A10" s="192">
        <v>1</v>
      </c>
      <c r="B10" s="192">
        <v>2</v>
      </c>
      <c r="C10" s="192">
        <v>3</v>
      </c>
      <c r="D10" s="192">
        <v>8</v>
      </c>
      <c r="E10" s="192">
        <v>9</v>
      </c>
      <c r="F10" s="192">
        <v>10</v>
      </c>
      <c r="G10" s="192">
        <v>11</v>
      </c>
      <c r="H10" s="192">
        <v>12</v>
      </c>
      <c r="I10" s="192">
        <v>13</v>
      </c>
      <c r="J10" s="192">
        <v>14</v>
      </c>
      <c r="K10" s="192">
        <v>15</v>
      </c>
      <c r="L10" s="192">
        <v>16</v>
      </c>
      <c r="M10" s="192">
        <v>17</v>
      </c>
      <c r="N10" s="192">
        <v>18</v>
      </c>
    </row>
    <row r="11" spans="1:14" s="170" customFormat="1" ht="14.25" customHeight="1">
      <c r="A11" s="232">
        <v>1</v>
      </c>
      <c r="B11" s="233" t="s">
        <v>866</v>
      </c>
      <c r="C11" s="1346" t="s">
        <v>901</v>
      </c>
      <c r="D11" s="1347"/>
      <c r="E11" s="1347"/>
      <c r="F11" s="1347"/>
      <c r="G11" s="1347"/>
      <c r="H11" s="1347"/>
      <c r="I11" s="1347"/>
      <c r="J11" s="1347"/>
      <c r="K11" s="1347"/>
      <c r="L11" s="1347"/>
      <c r="M11" s="1347"/>
      <c r="N11" s="1348"/>
    </row>
    <row r="12" spans="1:14" s="170" customFormat="1" ht="14.25" customHeight="1">
      <c r="A12" s="232">
        <v>2</v>
      </c>
      <c r="B12" s="233" t="s">
        <v>867</v>
      </c>
      <c r="C12" s="1349"/>
      <c r="D12" s="1350"/>
      <c r="E12" s="1350"/>
      <c r="F12" s="1350"/>
      <c r="G12" s="1350"/>
      <c r="H12" s="1350"/>
      <c r="I12" s="1350"/>
      <c r="J12" s="1350"/>
      <c r="K12" s="1350"/>
      <c r="L12" s="1350"/>
      <c r="M12" s="1350"/>
      <c r="N12" s="1351"/>
    </row>
    <row r="13" spans="1:14" s="170" customFormat="1" ht="14.25" customHeight="1">
      <c r="A13" s="232">
        <v>3</v>
      </c>
      <c r="B13" s="233" t="s">
        <v>868</v>
      </c>
      <c r="C13" s="1349"/>
      <c r="D13" s="1350"/>
      <c r="E13" s="1350"/>
      <c r="F13" s="1350"/>
      <c r="G13" s="1350"/>
      <c r="H13" s="1350"/>
      <c r="I13" s="1350"/>
      <c r="J13" s="1350"/>
      <c r="K13" s="1350"/>
      <c r="L13" s="1350"/>
      <c r="M13" s="1350"/>
      <c r="N13" s="1351"/>
    </row>
    <row r="14" spans="1:14" s="170" customFormat="1" ht="14.25" customHeight="1">
      <c r="A14" s="232">
        <v>4</v>
      </c>
      <c r="B14" s="233" t="s">
        <v>869</v>
      </c>
      <c r="C14" s="1349"/>
      <c r="D14" s="1350"/>
      <c r="E14" s="1350"/>
      <c r="F14" s="1350"/>
      <c r="G14" s="1350"/>
      <c r="H14" s="1350"/>
      <c r="I14" s="1350"/>
      <c r="J14" s="1350"/>
      <c r="K14" s="1350"/>
      <c r="L14" s="1350"/>
      <c r="M14" s="1350"/>
      <c r="N14" s="1351"/>
    </row>
    <row r="15" spans="1:14" s="170" customFormat="1" ht="14.25" customHeight="1">
      <c r="A15" s="232">
        <v>5</v>
      </c>
      <c r="B15" s="233" t="s">
        <v>870</v>
      </c>
      <c r="C15" s="1349"/>
      <c r="D15" s="1350"/>
      <c r="E15" s="1350"/>
      <c r="F15" s="1350"/>
      <c r="G15" s="1350"/>
      <c r="H15" s="1350"/>
      <c r="I15" s="1350"/>
      <c r="J15" s="1350"/>
      <c r="K15" s="1350"/>
      <c r="L15" s="1350"/>
      <c r="M15" s="1350"/>
      <c r="N15" s="1351"/>
    </row>
    <row r="16" spans="1:14" s="170" customFormat="1" ht="14.25" customHeight="1">
      <c r="A16" s="232">
        <v>6</v>
      </c>
      <c r="B16" s="233" t="s">
        <v>871</v>
      </c>
      <c r="C16" s="1349"/>
      <c r="D16" s="1350"/>
      <c r="E16" s="1350"/>
      <c r="F16" s="1350"/>
      <c r="G16" s="1350"/>
      <c r="H16" s="1350"/>
      <c r="I16" s="1350"/>
      <c r="J16" s="1350"/>
      <c r="K16" s="1350"/>
      <c r="L16" s="1350"/>
      <c r="M16" s="1350"/>
      <c r="N16" s="1351"/>
    </row>
    <row r="17" spans="1:14" s="170" customFormat="1" ht="14.25" customHeight="1">
      <c r="A17" s="232">
        <v>7</v>
      </c>
      <c r="B17" s="233" t="s">
        <v>872</v>
      </c>
      <c r="C17" s="1349"/>
      <c r="D17" s="1350"/>
      <c r="E17" s="1350"/>
      <c r="F17" s="1350"/>
      <c r="G17" s="1350"/>
      <c r="H17" s="1350"/>
      <c r="I17" s="1350"/>
      <c r="J17" s="1350"/>
      <c r="K17" s="1350"/>
      <c r="L17" s="1350"/>
      <c r="M17" s="1350"/>
      <c r="N17" s="1351"/>
    </row>
    <row r="18" spans="1:14" s="170" customFormat="1" ht="14.25" customHeight="1">
      <c r="A18" s="232">
        <v>8</v>
      </c>
      <c r="B18" s="233" t="s">
        <v>873</v>
      </c>
      <c r="C18" s="1349"/>
      <c r="D18" s="1350"/>
      <c r="E18" s="1350"/>
      <c r="F18" s="1350"/>
      <c r="G18" s="1350"/>
      <c r="H18" s="1350"/>
      <c r="I18" s="1350"/>
      <c r="J18" s="1350"/>
      <c r="K18" s="1350"/>
      <c r="L18" s="1350"/>
      <c r="M18" s="1350"/>
      <c r="N18" s="1351"/>
    </row>
    <row r="19" spans="1:14" s="170" customFormat="1" ht="14.25" customHeight="1">
      <c r="A19" s="232">
        <v>9</v>
      </c>
      <c r="B19" s="233" t="s">
        <v>874</v>
      </c>
      <c r="C19" s="1349"/>
      <c r="D19" s="1350"/>
      <c r="E19" s="1350"/>
      <c r="F19" s="1350"/>
      <c r="G19" s="1350"/>
      <c r="H19" s="1350"/>
      <c r="I19" s="1350"/>
      <c r="J19" s="1350"/>
      <c r="K19" s="1350"/>
      <c r="L19" s="1350"/>
      <c r="M19" s="1350"/>
      <c r="N19" s="1351"/>
    </row>
    <row r="20" spans="1:14" s="170" customFormat="1" ht="14.25" customHeight="1">
      <c r="A20" s="232">
        <v>10</v>
      </c>
      <c r="B20" s="233" t="s">
        <v>875</v>
      </c>
      <c r="C20" s="1349"/>
      <c r="D20" s="1350"/>
      <c r="E20" s="1350"/>
      <c r="F20" s="1350"/>
      <c r="G20" s="1350"/>
      <c r="H20" s="1350"/>
      <c r="I20" s="1350"/>
      <c r="J20" s="1350"/>
      <c r="K20" s="1350"/>
      <c r="L20" s="1350"/>
      <c r="M20" s="1350"/>
      <c r="N20" s="1351"/>
    </row>
    <row r="21" spans="1:14" s="170" customFormat="1" ht="14.25" customHeight="1">
      <c r="A21" s="232">
        <v>11</v>
      </c>
      <c r="B21" s="233" t="s">
        <v>876</v>
      </c>
      <c r="C21" s="1349"/>
      <c r="D21" s="1350"/>
      <c r="E21" s="1350"/>
      <c r="F21" s="1350"/>
      <c r="G21" s="1350"/>
      <c r="H21" s="1350"/>
      <c r="I21" s="1350"/>
      <c r="J21" s="1350"/>
      <c r="K21" s="1350"/>
      <c r="L21" s="1350"/>
      <c r="M21" s="1350"/>
      <c r="N21" s="1351"/>
    </row>
    <row r="22" spans="1:14" s="170" customFormat="1" ht="14.25" customHeight="1">
      <c r="A22" s="232">
        <v>12</v>
      </c>
      <c r="B22" s="233" t="s">
        <v>877</v>
      </c>
      <c r="C22" s="1349"/>
      <c r="D22" s="1350"/>
      <c r="E22" s="1350"/>
      <c r="F22" s="1350"/>
      <c r="G22" s="1350"/>
      <c r="H22" s="1350"/>
      <c r="I22" s="1350"/>
      <c r="J22" s="1350"/>
      <c r="K22" s="1350"/>
      <c r="L22" s="1350"/>
      <c r="M22" s="1350"/>
      <c r="N22" s="1351"/>
    </row>
    <row r="23" spans="1:14" s="170" customFormat="1" ht="14.25" customHeight="1">
      <c r="A23" s="232">
        <v>13</v>
      </c>
      <c r="B23" s="233" t="s">
        <v>878</v>
      </c>
      <c r="C23" s="1349"/>
      <c r="D23" s="1350"/>
      <c r="E23" s="1350"/>
      <c r="F23" s="1350"/>
      <c r="G23" s="1350"/>
      <c r="H23" s="1350"/>
      <c r="I23" s="1350"/>
      <c r="J23" s="1350"/>
      <c r="K23" s="1350"/>
      <c r="L23" s="1350"/>
      <c r="M23" s="1350"/>
      <c r="N23" s="1351"/>
    </row>
    <row r="24" spans="1:14" s="170" customFormat="1" ht="14.25" customHeight="1">
      <c r="A24" s="232">
        <v>14</v>
      </c>
      <c r="B24" s="233" t="s">
        <v>879</v>
      </c>
      <c r="C24" s="1349"/>
      <c r="D24" s="1350"/>
      <c r="E24" s="1350"/>
      <c r="F24" s="1350"/>
      <c r="G24" s="1350"/>
      <c r="H24" s="1350"/>
      <c r="I24" s="1350"/>
      <c r="J24" s="1350"/>
      <c r="K24" s="1350"/>
      <c r="L24" s="1350"/>
      <c r="M24" s="1350"/>
      <c r="N24" s="1351"/>
    </row>
    <row r="25" spans="1:14" s="170" customFormat="1" ht="14.25" customHeight="1">
      <c r="A25" s="232">
        <v>15</v>
      </c>
      <c r="B25" s="233" t="s">
        <v>880</v>
      </c>
      <c r="C25" s="1349"/>
      <c r="D25" s="1350"/>
      <c r="E25" s="1350"/>
      <c r="F25" s="1350"/>
      <c r="G25" s="1350"/>
      <c r="H25" s="1350"/>
      <c r="I25" s="1350"/>
      <c r="J25" s="1350"/>
      <c r="K25" s="1350"/>
      <c r="L25" s="1350"/>
      <c r="M25" s="1350"/>
      <c r="N25" s="1351"/>
    </row>
    <row r="26" spans="1:14" s="170" customFormat="1" ht="14.25" customHeight="1">
      <c r="A26" s="232">
        <v>16</v>
      </c>
      <c r="B26" s="233" t="s">
        <v>881</v>
      </c>
      <c r="C26" s="1349"/>
      <c r="D26" s="1350"/>
      <c r="E26" s="1350"/>
      <c r="F26" s="1350"/>
      <c r="G26" s="1350"/>
      <c r="H26" s="1350"/>
      <c r="I26" s="1350"/>
      <c r="J26" s="1350"/>
      <c r="K26" s="1350"/>
      <c r="L26" s="1350"/>
      <c r="M26" s="1350"/>
      <c r="N26" s="1351"/>
    </row>
    <row r="27" spans="1:14" s="170" customFormat="1" ht="14.25" customHeight="1">
      <c r="A27" s="232">
        <v>17</v>
      </c>
      <c r="B27" s="233" t="s">
        <v>882</v>
      </c>
      <c r="C27" s="1349"/>
      <c r="D27" s="1350"/>
      <c r="E27" s="1350"/>
      <c r="F27" s="1350"/>
      <c r="G27" s="1350"/>
      <c r="H27" s="1350"/>
      <c r="I27" s="1350"/>
      <c r="J27" s="1350"/>
      <c r="K27" s="1350"/>
      <c r="L27" s="1350"/>
      <c r="M27" s="1350"/>
      <c r="N27" s="1351"/>
    </row>
    <row r="28" spans="1:14" s="170" customFormat="1" ht="14.25" customHeight="1">
      <c r="A28" s="232">
        <v>18</v>
      </c>
      <c r="B28" s="233" t="s">
        <v>883</v>
      </c>
      <c r="C28" s="1349"/>
      <c r="D28" s="1350"/>
      <c r="E28" s="1350"/>
      <c r="F28" s="1350"/>
      <c r="G28" s="1350"/>
      <c r="H28" s="1350"/>
      <c r="I28" s="1350"/>
      <c r="J28" s="1350"/>
      <c r="K28" s="1350"/>
      <c r="L28" s="1350"/>
      <c r="M28" s="1350"/>
      <c r="N28" s="1351"/>
    </row>
    <row r="29" spans="1:14" s="170" customFormat="1" ht="14.25" customHeight="1">
      <c r="A29" s="232">
        <v>19</v>
      </c>
      <c r="B29" s="233" t="s">
        <v>884</v>
      </c>
      <c r="C29" s="1349"/>
      <c r="D29" s="1350"/>
      <c r="E29" s="1350"/>
      <c r="F29" s="1350"/>
      <c r="G29" s="1350"/>
      <c r="H29" s="1350"/>
      <c r="I29" s="1350"/>
      <c r="J29" s="1350"/>
      <c r="K29" s="1350"/>
      <c r="L29" s="1350"/>
      <c r="M29" s="1350"/>
      <c r="N29" s="1351"/>
    </row>
    <row r="30" spans="1:14" s="170" customFormat="1" ht="14.25" customHeight="1">
      <c r="A30" s="232">
        <v>20</v>
      </c>
      <c r="B30" s="233" t="s">
        <v>885</v>
      </c>
      <c r="C30" s="1349"/>
      <c r="D30" s="1350"/>
      <c r="E30" s="1350"/>
      <c r="F30" s="1350"/>
      <c r="G30" s="1350"/>
      <c r="H30" s="1350"/>
      <c r="I30" s="1350"/>
      <c r="J30" s="1350"/>
      <c r="K30" s="1350"/>
      <c r="L30" s="1350"/>
      <c r="M30" s="1350"/>
      <c r="N30" s="1351"/>
    </row>
    <row r="31" spans="1:14" s="170" customFormat="1" ht="14.25" customHeight="1">
      <c r="A31" s="232">
        <v>21</v>
      </c>
      <c r="B31" s="233" t="s">
        <v>886</v>
      </c>
      <c r="C31" s="1349"/>
      <c r="D31" s="1350"/>
      <c r="E31" s="1350"/>
      <c r="F31" s="1350"/>
      <c r="G31" s="1350"/>
      <c r="H31" s="1350"/>
      <c r="I31" s="1350"/>
      <c r="J31" s="1350"/>
      <c r="K31" s="1350"/>
      <c r="L31" s="1350"/>
      <c r="M31" s="1350"/>
      <c r="N31" s="1351"/>
    </row>
    <row r="32" spans="1:14" s="170" customFormat="1" ht="14.25" customHeight="1">
      <c r="A32" s="232">
        <v>22</v>
      </c>
      <c r="B32" s="233" t="s">
        <v>887</v>
      </c>
      <c r="C32" s="1349"/>
      <c r="D32" s="1350"/>
      <c r="E32" s="1350"/>
      <c r="F32" s="1350"/>
      <c r="G32" s="1350"/>
      <c r="H32" s="1350"/>
      <c r="I32" s="1350"/>
      <c r="J32" s="1350"/>
      <c r="K32" s="1350"/>
      <c r="L32" s="1350"/>
      <c r="M32" s="1350"/>
      <c r="N32" s="1351"/>
    </row>
    <row r="33" spans="1:14" s="170" customFormat="1" ht="14.25" customHeight="1">
      <c r="A33" s="232">
        <v>23</v>
      </c>
      <c r="B33" s="233" t="s">
        <v>888</v>
      </c>
      <c r="C33" s="1349"/>
      <c r="D33" s="1350"/>
      <c r="E33" s="1350"/>
      <c r="F33" s="1350"/>
      <c r="G33" s="1350"/>
      <c r="H33" s="1350"/>
      <c r="I33" s="1350"/>
      <c r="J33" s="1350"/>
      <c r="K33" s="1350"/>
      <c r="L33" s="1350"/>
      <c r="M33" s="1350"/>
      <c r="N33" s="1351"/>
    </row>
    <row r="34" spans="1:14" s="170" customFormat="1" ht="14.25" customHeight="1">
      <c r="A34" s="232">
        <v>24</v>
      </c>
      <c r="B34" s="233" t="s">
        <v>889</v>
      </c>
      <c r="C34" s="1349"/>
      <c r="D34" s="1350"/>
      <c r="E34" s="1350"/>
      <c r="F34" s="1350"/>
      <c r="G34" s="1350"/>
      <c r="H34" s="1350"/>
      <c r="I34" s="1350"/>
      <c r="J34" s="1350"/>
      <c r="K34" s="1350"/>
      <c r="L34" s="1350"/>
      <c r="M34" s="1350"/>
      <c r="N34" s="1351"/>
    </row>
    <row r="35" spans="1:14" s="170" customFormat="1" ht="14.25" customHeight="1">
      <c r="A35" s="232">
        <v>25</v>
      </c>
      <c r="B35" s="233" t="s">
        <v>890</v>
      </c>
      <c r="C35" s="1349"/>
      <c r="D35" s="1350"/>
      <c r="E35" s="1350"/>
      <c r="F35" s="1350"/>
      <c r="G35" s="1350"/>
      <c r="H35" s="1350"/>
      <c r="I35" s="1350"/>
      <c r="J35" s="1350"/>
      <c r="K35" s="1350"/>
      <c r="L35" s="1350"/>
      <c r="M35" s="1350"/>
      <c r="N35" s="1351"/>
    </row>
    <row r="36" spans="1:14" s="170" customFormat="1" ht="14.25" customHeight="1">
      <c r="A36" s="232">
        <v>26</v>
      </c>
      <c r="B36" s="233" t="s">
        <v>891</v>
      </c>
      <c r="C36" s="1349"/>
      <c r="D36" s="1350"/>
      <c r="E36" s="1350"/>
      <c r="F36" s="1350"/>
      <c r="G36" s="1350"/>
      <c r="H36" s="1350"/>
      <c r="I36" s="1350"/>
      <c r="J36" s="1350"/>
      <c r="K36" s="1350"/>
      <c r="L36" s="1350"/>
      <c r="M36" s="1350"/>
      <c r="N36" s="1351"/>
    </row>
    <row r="37" spans="1:14" ht="15">
      <c r="A37" s="232">
        <v>27</v>
      </c>
      <c r="B37" s="233" t="s">
        <v>892</v>
      </c>
      <c r="C37" s="1349"/>
      <c r="D37" s="1350"/>
      <c r="E37" s="1350"/>
      <c r="F37" s="1350"/>
      <c r="G37" s="1350"/>
      <c r="H37" s="1350"/>
      <c r="I37" s="1350"/>
      <c r="J37" s="1350"/>
      <c r="K37" s="1350"/>
      <c r="L37" s="1350"/>
      <c r="M37" s="1350"/>
      <c r="N37" s="1351"/>
    </row>
    <row r="38" spans="1:14" ht="15">
      <c r="A38" s="232">
        <v>28</v>
      </c>
      <c r="B38" s="233" t="s">
        <v>893</v>
      </c>
      <c r="C38" s="1349"/>
      <c r="D38" s="1350"/>
      <c r="E38" s="1350"/>
      <c r="F38" s="1350"/>
      <c r="G38" s="1350"/>
      <c r="H38" s="1350"/>
      <c r="I38" s="1350"/>
      <c r="J38" s="1350"/>
      <c r="K38" s="1350"/>
      <c r="L38" s="1350"/>
      <c r="M38" s="1350"/>
      <c r="N38" s="1351"/>
    </row>
    <row r="39" spans="1:14" ht="15">
      <c r="A39" s="232">
        <v>29</v>
      </c>
      <c r="B39" s="233" t="s">
        <v>894</v>
      </c>
      <c r="C39" s="1349"/>
      <c r="D39" s="1350"/>
      <c r="E39" s="1350"/>
      <c r="F39" s="1350"/>
      <c r="G39" s="1350"/>
      <c r="H39" s="1350"/>
      <c r="I39" s="1350"/>
      <c r="J39" s="1350"/>
      <c r="K39" s="1350"/>
      <c r="L39" s="1350"/>
      <c r="M39" s="1350"/>
      <c r="N39" s="1351"/>
    </row>
    <row r="40" spans="1:14" ht="15">
      <c r="A40" s="232">
        <v>30</v>
      </c>
      <c r="B40" s="233" t="s">
        <v>895</v>
      </c>
      <c r="C40" s="1349"/>
      <c r="D40" s="1350"/>
      <c r="E40" s="1350"/>
      <c r="F40" s="1350"/>
      <c r="G40" s="1350"/>
      <c r="H40" s="1350"/>
      <c r="I40" s="1350"/>
      <c r="J40" s="1350"/>
      <c r="K40" s="1350"/>
      <c r="L40" s="1350"/>
      <c r="M40" s="1350"/>
      <c r="N40" s="1351"/>
    </row>
    <row r="41" spans="1:14" ht="15">
      <c r="A41" s="232">
        <v>31</v>
      </c>
      <c r="B41" s="233" t="s">
        <v>896</v>
      </c>
      <c r="C41" s="1349"/>
      <c r="D41" s="1350"/>
      <c r="E41" s="1350"/>
      <c r="F41" s="1350"/>
      <c r="G41" s="1350"/>
      <c r="H41" s="1350"/>
      <c r="I41" s="1350"/>
      <c r="J41" s="1350"/>
      <c r="K41" s="1350"/>
      <c r="L41" s="1350"/>
      <c r="M41" s="1350"/>
      <c r="N41" s="1351"/>
    </row>
    <row r="42" spans="1:14" ht="15">
      <c r="A42" s="232">
        <v>32</v>
      </c>
      <c r="B42" s="233" t="s">
        <v>897</v>
      </c>
      <c r="C42" s="1349"/>
      <c r="D42" s="1350"/>
      <c r="E42" s="1350"/>
      <c r="F42" s="1350"/>
      <c r="G42" s="1350"/>
      <c r="H42" s="1350"/>
      <c r="I42" s="1350"/>
      <c r="J42" s="1350"/>
      <c r="K42" s="1350"/>
      <c r="L42" s="1350"/>
      <c r="M42" s="1350"/>
      <c r="N42" s="1351"/>
    </row>
    <row r="43" spans="1:14" ht="15">
      <c r="A43" s="232">
        <v>33</v>
      </c>
      <c r="B43" s="233" t="s">
        <v>898</v>
      </c>
      <c r="C43" s="1349"/>
      <c r="D43" s="1350"/>
      <c r="E43" s="1350"/>
      <c r="F43" s="1350"/>
      <c r="G43" s="1350"/>
      <c r="H43" s="1350"/>
      <c r="I43" s="1350"/>
      <c r="J43" s="1350"/>
      <c r="K43" s="1350"/>
      <c r="L43" s="1350"/>
      <c r="M43" s="1350"/>
      <c r="N43" s="1351"/>
    </row>
    <row r="44" spans="1:14" ht="15">
      <c r="A44" s="232">
        <v>34</v>
      </c>
      <c r="B44" s="233" t="s">
        <v>899</v>
      </c>
      <c r="C44" s="1349"/>
      <c r="D44" s="1350"/>
      <c r="E44" s="1350"/>
      <c r="F44" s="1350"/>
      <c r="G44" s="1350"/>
      <c r="H44" s="1350"/>
      <c r="I44" s="1350"/>
      <c r="J44" s="1350"/>
      <c r="K44" s="1350"/>
      <c r="L44" s="1350"/>
      <c r="M44" s="1350"/>
      <c r="N44" s="1351"/>
    </row>
    <row r="45" spans="1:14" ht="15">
      <c r="A45" s="1344" t="s">
        <v>900</v>
      </c>
      <c r="B45" s="1345"/>
      <c r="C45" s="1352"/>
      <c r="D45" s="1353"/>
      <c r="E45" s="1353"/>
      <c r="F45" s="1353"/>
      <c r="G45" s="1353"/>
      <c r="H45" s="1353"/>
      <c r="I45" s="1353"/>
      <c r="J45" s="1353"/>
      <c r="K45" s="1353"/>
      <c r="L45" s="1353"/>
      <c r="M45" s="1353"/>
      <c r="N45" s="1354"/>
    </row>
    <row r="46" spans="1:14" ht="12.75">
      <c r="A46" s="179"/>
      <c r="B46" s="179"/>
      <c r="C46" s="179"/>
      <c r="D46" s="179"/>
      <c r="E46" s="178"/>
      <c r="F46" s="178"/>
      <c r="G46" s="178"/>
      <c r="H46" s="178"/>
      <c r="I46" s="178"/>
      <c r="J46" s="178"/>
      <c r="K46" s="178"/>
      <c r="L46" s="178"/>
      <c r="M46" s="178"/>
      <c r="N46" s="178"/>
    </row>
    <row r="47" spans="1:14" ht="12.75">
      <c r="A47" s="180"/>
      <c r="B47" s="181"/>
      <c r="C47" s="181"/>
      <c r="D47" s="179"/>
      <c r="E47" s="178"/>
      <c r="F47" s="178"/>
      <c r="G47" s="178"/>
      <c r="H47" s="178"/>
      <c r="I47" s="178"/>
      <c r="J47" s="178"/>
      <c r="K47" s="178"/>
      <c r="L47" s="178"/>
      <c r="M47" s="178"/>
      <c r="N47" s="178"/>
    </row>
    <row r="48" spans="1:14" ht="12.75">
      <c r="A48" s="182"/>
      <c r="B48" s="182"/>
      <c r="C48" s="182"/>
      <c r="E48" s="178"/>
      <c r="F48" s="178"/>
      <c r="G48" s="178"/>
      <c r="H48" s="178"/>
      <c r="I48" s="178"/>
      <c r="J48" s="178"/>
      <c r="K48" s="178"/>
      <c r="L48" s="178"/>
      <c r="M48" s="178"/>
      <c r="N48" s="178"/>
    </row>
    <row r="49" spans="1:14" ht="12.75">
      <c r="A49" s="182"/>
      <c r="B49" s="182"/>
      <c r="C49" s="182"/>
      <c r="E49" s="178"/>
      <c r="F49" s="178"/>
      <c r="G49" s="178"/>
      <c r="H49" s="178"/>
      <c r="I49" s="178"/>
      <c r="J49" s="178"/>
      <c r="K49" s="178"/>
      <c r="L49" s="178"/>
      <c r="M49" s="178"/>
      <c r="N49" s="178"/>
    </row>
    <row r="50" spans="1:14" ht="12.75">
      <c r="A50" s="182"/>
      <c r="B50" s="182"/>
      <c r="C50" s="182"/>
      <c r="E50" s="178"/>
      <c r="F50" s="178"/>
      <c r="G50" s="178"/>
      <c r="H50" s="178"/>
      <c r="I50" s="178"/>
      <c r="J50" s="178"/>
      <c r="K50" s="178"/>
      <c r="L50" s="178"/>
      <c r="M50" s="178"/>
      <c r="N50" s="178"/>
    </row>
    <row r="51" spans="1:14" ht="12.75">
      <c r="A51" s="182"/>
      <c r="B51" s="182"/>
      <c r="C51" s="182"/>
      <c r="E51" s="178"/>
      <c r="F51" s="178"/>
      <c r="G51" s="178"/>
      <c r="H51" s="178"/>
      <c r="I51" s="178"/>
      <c r="J51" s="178"/>
      <c r="K51" s="178"/>
      <c r="L51" s="178"/>
      <c r="M51" s="178"/>
      <c r="N51" s="178"/>
    </row>
    <row r="52" spans="1:14" ht="12.75">
      <c r="A52" s="12" t="s">
        <v>1121</v>
      </c>
      <c r="D52" s="182"/>
      <c r="E52" s="178"/>
      <c r="F52" s="182"/>
      <c r="G52" s="182"/>
      <c r="H52" s="182"/>
      <c r="I52" s="182"/>
      <c r="J52" s="182"/>
      <c r="K52" s="182"/>
      <c r="L52" s="182"/>
      <c r="M52" s="182"/>
      <c r="N52" s="182"/>
    </row>
    <row r="53" spans="5:14" ht="12.75" customHeight="1">
      <c r="E53" s="182"/>
      <c r="F53" s="178"/>
      <c r="G53" s="786"/>
      <c r="H53" s="786"/>
      <c r="I53" s="786"/>
      <c r="J53" s="786"/>
      <c r="K53" s="1319" t="s">
        <v>13</v>
      </c>
      <c r="L53" s="1319"/>
      <c r="M53" s="1319"/>
      <c r="N53" s="1319"/>
    </row>
    <row r="54" spans="5:14" ht="12.75" customHeight="1">
      <c r="E54" s="1328" t="s">
        <v>86</v>
      </c>
      <c r="F54" s="1328"/>
      <c r="G54" s="1328"/>
      <c r="H54" s="1328"/>
      <c r="I54" s="1328"/>
      <c r="J54" s="1328"/>
      <c r="K54" s="1328"/>
      <c r="L54" s="1328"/>
      <c r="M54" s="1328"/>
      <c r="N54" s="1328"/>
    </row>
    <row r="55" spans="1:14" ht="12.75">
      <c r="A55" s="182"/>
      <c r="B55" s="182"/>
      <c r="E55" s="178"/>
      <c r="F55" s="182"/>
      <c r="G55" s="182"/>
      <c r="H55" s="182"/>
      <c r="I55" s="182"/>
      <c r="J55" s="182"/>
      <c r="K55" s="182"/>
      <c r="L55" s="182"/>
      <c r="M55" s="182"/>
      <c r="N55" s="182"/>
    </row>
    <row r="57" spans="1:14" ht="12.75">
      <c r="A57" s="1333"/>
      <c r="B57" s="1333"/>
      <c r="C57" s="1333"/>
      <c r="D57" s="1333"/>
      <c r="E57" s="1333"/>
      <c r="F57" s="1333"/>
      <c r="G57" s="1333"/>
      <c r="H57" s="1333"/>
      <c r="I57" s="1333"/>
      <c r="J57" s="1333"/>
      <c r="K57" s="1333"/>
      <c r="L57" s="1333"/>
      <c r="M57" s="1333"/>
      <c r="N57" s="1333"/>
    </row>
  </sheetData>
  <sheetProtection/>
  <mergeCells count="19">
    <mergeCell ref="E54:N54"/>
    <mergeCell ref="A57:N57"/>
    <mergeCell ref="A7:B7"/>
    <mergeCell ref="H7:N7"/>
    <mergeCell ref="A8:A9"/>
    <mergeCell ref="B8:B9"/>
    <mergeCell ref="C8:C9"/>
    <mergeCell ref="D8:D9"/>
    <mergeCell ref="E8:H8"/>
    <mergeCell ref="K53:N53"/>
    <mergeCell ref="C11:N45"/>
    <mergeCell ref="A45:B45"/>
    <mergeCell ref="I8:N8"/>
    <mergeCell ref="A6:N6"/>
    <mergeCell ref="D1:E1"/>
    <mergeCell ref="M1:N1"/>
    <mergeCell ref="A2:N2"/>
    <mergeCell ref="A3:N3"/>
    <mergeCell ref="A4:N5"/>
  </mergeCells>
  <printOptions horizontalCentered="1"/>
  <pageMargins left="0.7086614173228347" right="0.7086614173228347" top="0.2362204724409449" bottom="0" header="0.31496062992125984" footer="0.19"/>
  <pageSetup fitToHeight="1" fitToWidth="1" horizontalDpi="600" verticalDpi="600" orientation="landscape" paperSize="9" scale="73" r:id="rId1"/>
</worksheet>
</file>

<file path=xl/worksheets/sheet64.xml><?xml version="1.0" encoding="utf-8"?>
<worksheet xmlns="http://schemas.openxmlformats.org/spreadsheetml/2006/main" xmlns:r="http://schemas.openxmlformats.org/officeDocument/2006/relationships">
  <sheetPr>
    <pageSetUpPr fitToPage="1"/>
  </sheetPr>
  <dimension ref="A1:Z51"/>
  <sheetViews>
    <sheetView view="pageBreakPreview" zoomScale="80" zoomScaleNormal="90" zoomScaleSheetLayoutView="80" zoomScalePageLayoutView="0" workbookViewId="0" topLeftCell="A1">
      <pane xSplit="2" ySplit="10" topLeftCell="C42" activePane="bottomRight" state="frozen"/>
      <selection pane="topLeft" activeCell="A1" sqref="A1"/>
      <selection pane="topRight" activeCell="C1" sqref="C1"/>
      <selection pane="bottomLeft" activeCell="A11" sqref="A11"/>
      <selection pane="bottomRight" activeCell="F45" sqref="F45"/>
    </sheetView>
  </sheetViews>
  <sheetFormatPr defaultColWidth="9.140625" defaultRowHeight="12.75"/>
  <cols>
    <col min="1" max="1" width="5.00390625" style="805" customWidth="1"/>
    <col min="2" max="2" width="22.57421875" style="805" bestFit="1" customWidth="1"/>
    <col min="3" max="4" width="8.57421875" style="805" customWidth="1"/>
    <col min="5" max="5" width="8.7109375" style="805" customWidth="1"/>
    <col min="6" max="6" width="8.57421875" style="805" customWidth="1"/>
    <col min="7" max="7" width="9.7109375" style="805" customWidth="1"/>
    <col min="8" max="8" width="10.28125" style="805" customWidth="1"/>
    <col min="9" max="9" width="9.7109375" style="805" customWidth="1"/>
    <col min="10" max="10" width="9.28125" style="805" customWidth="1"/>
    <col min="11" max="11" width="7.7109375" style="805" customWidth="1"/>
    <col min="12" max="12" width="8.421875" style="805" customWidth="1"/>
    <col min="13" max="13" width="7.421875" style="805" customWidth="1"/>
    <col min="14" max="14" width="7.8515625" style="805" customWidth="1"/>
    <col min="15" max="15" width="11.421875" style="805" customWidth="1"/>
    <col min="16" max="16" width="12.28125" style="805" customWidth="1"/>
    <col min="17" max="17" width="11.57421875" style="805" customWidth="1"/>
    <col min="18" max="18" width="16.00390625" style="805" customWidth="1"/>
    <col min="19" max="19" width="9.00390625" style="805" customWidth="1"/>
    <col min="20" max="20" width="9.140625" style="805" customWidth="1"/>
    <col min="21" max="16384" width="9.140625" style="805" customWidth="1"/>
  </cols>
  <sheetData>
    <row r="1" spans="7:18" s="13" customFormat="1" ht="15.75">
      <c r="G1" s="996" t="s">
        <v>0</v>
      </c>
      <c r="H1" s="996"/>
      <c r="I1" s="996"/>
      <c r="J1" s="996"/>
      <c r="K1" s="996"/>
      <c r="L1" s="996"/>
      <c r="M1" s="996"/>
      <c r="N1" s="22"/>
      <c r="O1" s="22"/>
      <c r="Q1" s="23" t="s">
        <v>557</v>
      </c>
      <c r="R1" s="23"/>
    </row>
    <row r="2" spans="2:15" s="13" customFormat="1" ht="20.25">
      <c r="B2" s="91"/>
      <c r="E2" s="997" t="s">
        <v>656</v>
      </c>
      <c r="F2" s="997"/>
      <c r="G2" s="997"/>
      <c r="H2" s="997"/>
      <c r="I2" s="997"/>
      <c r="J2" s="997"/>
      <c r="K2" s="997"/>
      <c r="L2" s="997"/>
      <c r="M2" s="997"/>
      <c r="N2" s="997"/>
      <c r="O2" s="997"/>
    </row>
    <row r="3" spans="2:10" s="13" customFormat="1" ht="20.25">
      <c r="B3" s="90"/>
      <c r="C3" s="90"/>
      <c r="D3" s="90"/>
      <c r="E3" s="90"/>
      <c r="F3" s="90"/>
      <c r="G3" s="90"/>
      <c r="H3" s="90"/>
      <c r="I3" s="90"/>
      <c r="J3" s="90"/>
    </row>
    <row r="4" spans="2:20" ht="18">
      <c r="B4" s="1357" t="s">
        <v>746</v>
      </c>
      <c r="C4" s="1357"/>
      <c r="D4" s="1357"/>
      <c r="E4" s="1357"/>
      <c r="F4" s="1357"/>
      <c r="G4" s="1357"/>
      <c r="H4" s="1357"/>
      <c r="I4" s="1357"/>
      <c r="J4" s="1357"/>
      <c r="K4" s="1357"/>
      <c r="L4" s="1357"/>
      <c r="M4" s="1357"/>
      <c r="N4" s="1357"/>
      <c r="O4" s="1357"/>
      <c r="P4" s="1357"/>
      <c r="Q4" s="1357"/>
      <c r="R4" s="1357"/>
      <c r="S4" s="1357"/>
      <c r="T4" s="1357"/>
    </row>
    <row r="5" spans="3:20" ht="14.25">
      <c r="C5" s="806"/>
      <c r="D5" s="806"/>
      <c r="E5" s="806"/>
      <c r="F5" s="806"/>
      <c r="G5" s="806"/>
      <c r="H5" s="806"/>
      <c r="M5" s="806"/>
      <c r="N5" s="806"/>
      <c r="O5" s="806"/>
      <c r="P5" s="806"/>
      <c r="Q5" s="806"/>
      <c r="R5" s="806"/>
      <c r="S5" s="806"/>
      <c r="T5" s="806"/>
    </row>
    <row r="6" spans="1:2" ht="14.25">
      <c r="A6" s="963" t="s">
        <v>936</v>
      </c>
      <c r="B6" s="963"/>
    </row>
    <row r="7" ht="14.25">
      <c r="B7" s="807"/>
    </row>
    <row r="8" spans="1:18" s="808" customFormat="1" ht="42" customHeight="1">
      <c r="A8" s="1157" t="s">
        <v>1072</v>
      </c>
      <c r="B8" s="1356" t="s">
        <v>3</v>
      </c>
      <c r="C8" s="1356" t="s">
        <v>253</v>
      </c>
      <c r="D8" s="1356"/>
      <c r="E8" s="1356"/>
      <c r="F8" s="1356"/>
      <c r="G8" s="1356" t="s">
        <v>769</v>
      </c>
      <c r="H8" s="1356"/>
      <c r="I8" s="1356"/>
      <c r="J8" s="1356"/>
      <c r="K8" s="1356" t="s">
        <v>214</v>
      </c>
      <c r="L8" s="1356"/>
      <c r="M8" s="1356"/>
      <c r="N8" s="1356"/>
      <c r="O8" s="1356" t="s">
        <v>108</v>
      </c>
      <c r="P8" s="1356"/>
      <c r="Q8" s="1356"/>
      <c r="R8" s="1356"/>
    </row>
    <row r="9" spans="1:19" s="810" customFormat="1" ht="62.25" customHeight="1">
      <c r="A9" s="1157"/>
      <c r="B9" s="1356"/>
      <c r="C9" s="320" t="s">
        <v>94</v>
      </c>
      <c r="D9" s="320" t="s">
        <v>98</v>
      </c>
      <c r="E9" s="320" t="s">
        <v>99</v>
      </c>
      <c r="F9" s="320" t="s">
        <v>18</v>
      </c>
      <c r="G9" s="320" t="s">
        <v>94</v>
      </c>
      <c r="H9" s="320" t="s">
        <v>98</v>
      </c>
      <c r="I9" s="320" t="s">
        <v>99</v>
      </c>
      <c r="J9" s="320" t="s">
        <v>18</v>
      </c>
      <c r="K9" s="320" t="s">
        <v>94</v>
      </c>
      <c r="L9" s="320" t="s">
        <v>98</v>
      </c>
      <c r="M9" s="320" t="s">
        <v>99</v>
      </c>
      <c r="N9" s="320" t="s">
        <v>18</v>
      </c>
      <c r="O9" s="320" t="s">
        <v>144</v>
      </c>
      <c r="P9" s="320" t="s">
        <v>145</v>
      </c>
      <c r="Q9" s="320" t="s">
        <v>146</v>
      </c>
      <c r="R9" s="320" t="s">
        <v>147</v>
      </c>
      <c r="S9" s="809"/>
    </row>
    <row r="10" spans="1:18" s="811" customFormat="1" ht="15.75" customHeight="1">
      <c r="A10" s="321">
        <v>1</v>
      </c>
      <c r="B10" s="322">
        <v>2</v>
      </c>
      <c r="C10" s="322">
        <v>3</v>
      </c>
      <c r="D10" s="322">
        <v>4</v>
      </c>
      <c r="E10" s="322">
        <v>5</v>
      </c>
      <c r="F10" s="322">
        <v>6</v>
      </c>
      <c r="G10" s="322">
        <v>7</v>
      </c>
      <c r="H10" s="322">
        <v>8</v>
      </c>
      <c r="I10" s="322">
        <v>9</v>
      </c>
      <c r="J10" s="322">
        <v>10</v>
      </c>
      <c r="K10" s="322">
        <v>11</v>
      </c>
      <c r="L10" s="322">
        <v>12</v>
      </c>
      <c r="M10" s="322">
        <v>13</v>
      </c>
      <c r="N10" s="322">
        <v>14</v>
      </c>
      <c r="O10" s="322">
        <v>15</v>
      </c>
      <c r="P10" s="322">
        <v>16</v>
      </c>
      <c r="Q10" s="322">
        <v>17</v>
      </c>
      <c r="R10" s="322">
        <v>18</v>
      </c>
    </row>
    <row r="11" spans="1:19" s="812" customFormat="1" ht="15.75" customHeight="1">
      <c r="A11" s="627">
        <v>1</v>
      </c>
      <c r="B11" s="675" t="s">
        <v>866</v>
      </c>
      <c r="C11" s="429">
        <v>542</v>
      </c>
      <c r="D11" s="429">
        <v>287</v>
      </c>
      <c r="E11" s="429">
        <v>21</v>
      </c>
      <c r="F11" s="429">
        <f>SUM(C11:E11)</f>
        <v>850</v>
      </c>
      <c r="G11" s="429">
        <v>25</v>
      </c>
      <c r="H11" s="429">
        <v>0</v>
      </c>
      <c r="I11" s="429">
        <v>0</v>
      </c>
      <c r="J11" s="429">
        <f>G11+H11+I11</f>
        <v>25</v>
      </c>
      <c r="K11" s="429">
        <v>426</v>
      </c>
      <c r="L11" s="429">
        <v>0</v>
      </c>
      <c r="M11" s="429">
        <v>0</v>
      </c>
      <c r="N11" s="429">
        <f>K11+L11+M11</f>
        <v>426</v>
      </c>
      <c r="O11" s="429">
        <v>0</v>
      </c>
      <c r="P11" s="429">
        <v>0</v>
      </c>
      <c r="Q11" s="429">
        <v>0</v>
      </c>
      <c r="R11" s="429">
        <f>O11+P11+Q11</f>
        <v>0</v>
      </c>
      <c r="S11" s="318"/>
    </row>
    <row r="12" spans="1:19" s="812" customFormat="1" ht="15.75" customHeight="1">
      <c r="A12" s="627">
        <v>2</v>
      </c>
      <c r="B12" s="675" t="s">
        <v>867</v>
      </c>
      <c r="C12" s="429">
        <v>946</v>
      </c>
      <c r="D12" s="429">
        <v>338</v>
      </c>
      <c r="E12" s="429">
        <v>26</v>
      </c>
      <c r="F12" s="429">
        <f aca="true" t="shared" si="0" ref="F12:F44">SUM(C12:E12)</f>
        <v>1310</v>
      </c>
      <c r="G12" s="429">
        <v>25</v>
      </c>
      <c r="H12" s="429">
        <v>0</v>
      </c>
      <c r="I12" s="429">
        <v>0</v>
      </c>
      <c r="J12" s="429">
        <f aca="true" t="shared" si="1" ref="J12:J44">G12+H12+I12</f>
        <v>25</v>
      </c>
      <c r="K12" s="429">
        <v>389</v>
      </c>
      <c r="L12" s="429">
        <v>0</v>
      </c>
      <c r="M12" s="429">
        <v>0</v>
      </c>
      <c r="N12" s="429">
        <f aca="true" t="shared" si="2" ref="N12:N44">K12+L12+M12</f>
        <v>389</v>
      </c>
      <c r="O12" s="429">
        <v>0</v>
      </c>
      <c r="P12" s="429">
        <v>0</v>
      </c>
      <c r="Q12" s="429">
        <v>0</v>
      </c>
      <c r="R12" s="429">
        <f aca="true" t="shared" si="3" ref="R12:R44">O12+P12+Q12</f>
        <v>0</v>
      </c>
      <c r="S12" s="318"/>
    </row>
    <row r="13" spans="1:19" s="812" customFormat="1" ht="15.75" customHeight="1">
      <c r="A13" s="627">
        <v>3</v>
      </c>
      <c r="B13" s="675" t="s">
        <v>868</v>
      </c>
      <c r="C13" s="429">
        <v>1757</v>
      </c>
      <c r="D13" s="429">
        <v>276</v>
      </c>
      <c r="E13" s="429">
        <v>0</v>
      </c>
      <c r="F13" s="429">
        <f t="shared" si="0"/>
        <v>2033</v>
      </c>
      <c r="G13" s="429">
        <v>1364</v>
      </c>
      <c r="H13" s="429">
        <v>263</v>
      </c>
      <c r="I13" s="429">
        <v>0</v>
      </c>
      <c r="J13" s="429">
        <f t="shared" si="1"/>
        <v>1627</v>
      </c>
      <c r="K13" s="429">
        <v>201</v>
      </c>
      <c r="L13" s="429">
        <v>0</v>
      </c>
      <c r="M13" s="429">
        <v>0</v>
      </c>
      <c r="N13" s="429">
        <f t="shared" si="2"/>
        <v>201</v>
      </c>
      <c r="O13" s="429">
        <v>0</v>
      </c>
      <c r="P13" s="429">
        <v>0</v>
      </c>
      <c r="Q13" s="429">
        <v>0</v>
      </c>
      <c r="R13" s="429">
        <f t="shared" si="3"/>
        <v>0</v>
      </c>
      <c r="S13" s="318"/>
    </row>
    <row r="14" spans="1:19" s="812" customFormat="1" ht="15.75" customHeight="1">
      <c r="A14" s="627">
        <v>4</v>
      </c>
      <c r="B14" s="675" t="s">
        <v>869</v>
      </c>
      <c r="C14" s="429">
        <v>1498</v>
      </c>
      <c r="D14" s="429">
        <v>355</v>
      </c>
      <c r="E14" s="429">
        <v>0</v>
      </c>
      <c r="F14" s="429">
        <f t="shared" si="0"/>
        <v>1853</v>
      </c>
      <c r="G14" s="429">
        <v>1130</v>
      </c>
      <c r="H14" s="429">
        <v>325</v>
      </c>
      <c r="I14" s="429">
        <v>0</v>
      </c>
      <c r="J14" s="429">
        <f t="shared" si="1"/>
        <v>1455</v>
      </c>
      <c r="K14" s="429">
        <v>451</v>
      </c>
      <c r="L14" s="429">
        <v>0</v>
      </c>
      <c r="M14" s="429">
        <v>0</v>
      </c>
      <c r="N14" s="429">
        <f t="shared" si="2"/>
        <v>451</v>
      </c>
      <c r="O14" s="429">
        <v>0</v>
      </c>
      <c r="P14" s="429">
        <v>0</v>
      </c>
      <c r="Q14" s="429">
        <v>0</v>
      </c>
      <c r="R14" s="429">
        <f t="shared" si="3"/>
        <v>0</v>
      </c>
      <c r="S14" s="318"/>
    </row>
    <row r="15" spans="1:19" s="812" customFormat="1" ht="15.75" customHeight="1">
      <c r="A15" s="627">
        <v>5</v>
      </c>
      <c r="B15" s="675" t="s">
        <v>870</v>
      </c>
      <c r="C15" s="429">
        <v>2006</v>
      </c>
      <c r="D15" s="429">
        <v>247</v>
      </c>
      <c r="E15" s="429">
        <v>0</v>
      </c>
      <c r="F15" s="429">
        <f t="shared" si="0"/>
        <v>2253</v>
      </c>
      <c r="G15" s="429">
        <v>2082</v>
      </c>
      <c r="H15" s="429">
        <v>225</v>
      </c>
      <c r="I15" s="429">
        <v>0</v>
      </c>
      <c r="J15" s="429">
        <f t="shared" si="1"/>
        <v>2307</v>
      </c>
      <c r="K15" s="429">
        <v>236</v>
      </c>
      <c r="L15" s="429">
        <v>0</v>
      </c>
      <c r="M15" s="429">
        <v>0</v>
      </c>
      <c r="N15" s="429">
        <f t="shared" si="2"/>
        <v>236</v>
      </c>
      <c r="O15" s="429">
        <v>0</v>
      </c>
      <c r="P15" s="429">
        <v>0</v>
      </c>
      <c r="Q15" s="429">
        <v>0</v>
      </c>
      <c r="R15" s="429">
        <f t="shared" si="3"/>
        <v>0</v>
      </c>
      <c r="S15" s="318"/>
    </row>
    <row r="16" spans="1:19" s="812" customFormat="1" ht="15.75" customHeight="1">
      <c r="A16" s="627">
        <v>6</v>
      </c>
      <c r="B16" s="675" t="s">
        <v>871</v>
      </c>
      <c r="C16" s="429">
        <v>1149</v>
      </c>
      <c r="D16" s="429">
        <v>63</v>
      </c>
      <c r="E16" s="429">
        <v>0</v>
      </c>
      <c r="F16" s="429">
        <f t="shared" si="0"/>
        <v>1212</v>
      </c>
      <c r="G16" s="429">
        <v>811</v>
      </c>
      <c r="H16" s="429">
        <v>51</v>
      </c>
      <c r="I16" s="429">
        <v>0</v>
      </c>
      <c r="J16" s="429">
        <f t="shared" si="1"/>
        <v>862</v>
      </c>
      <c r="K16" s="429">
        <v>321</v>
      </c>
      <c r="L16" s="429">
        <v>0</v>
      </c>
      <c r="M16" s="429">
        <v>0</v>
      </c>
      <c r="N16" s="429">
        <f t="shared" si="2"/>
        <v>321</v>
      </c>
      <c r="O16" s="429">
        <v>0</v>
      </c>
      <c r="P16" s="429">
        <v>0</v>
      </c>
      <c r="Q16" s="429">
        <v>0</v>
      </c>
      <c r="R16" s="429">
        <f t="shared" si="3"/>
        <v>0</v>
      </c>
      <c r="S16" s="319"/>
    </row>
    <row r="17" spans="1:19" s="812" customFormat="1" ht="15.75" customHeight="1">
      <c r="A17" s="627">
        <v>7</v>
      </c>
      <c r="B17" s="675" t="s">
        <v>872</v>
      </c>
      <c r="C17" s="429">
        <v>1372</v>
      </c>
      <c r="D17" s="429">
        <v>100</v>
      </c>
      <c r="E17" s="429">
        <v>0</v>
      </c>
      <c r="F17" s="429">
        <f t="shared" si="0"/>
        <v>1472</v>
      </c>
      <c r="G17" s="429">
        <v>968</v>
      </c>
      <c r="H17" s="429">
        <v>95</v>
      </c>
      <c r="I17" s="429">
        <v>0</v>
      </c>
      <c r="J17" s="429">
        <f t="shared" si="1"/>
        <v>1063</v>
      </c>
      <c r="K17" s="429">
        <v>392</v>
      </c>
      <c r="L17" s="429">
        <v>0</v>
      </c>
      <c r="M17" s="429">
        <v>0</v>
      </c>
      <c r="N17" s="429">
        <f t="shared" si="2"/>
        <v>392</v>
      </c>
      <c r="O17" s="429">
        <v>0</v>
      </c>
      <c r="P17" s="429">
        <v>0</v>
      </c>
      <c r="Q17" s="429">
        <v>0</v>
      </c>
      <c r="R17" s="429">
        <f t="shared" si="3"/>
        <v>0</v>
      </c>
      <c r="S17" s="318"/>
    </row>
    <row r="18" spans="1:19" s="812" customFormat="1" ht="15.75" customHeight="1">
      <c r="A18" s="627">
        <v>8</v>
      </c>
      <c r="B18" s="675" t="s">
        <v>873</v>
      </c>
      <c r="C18" s="429">
        <v>1930</v>
      </c>
      <c r="D18" s="429">
        <v>102</v>
      </c>
      <c r="E18" s="429">
        <v>0</v>
      </c>
      <c r="F18" s="429">
        <f t="shared" si="0"/>
        <v>2032</v>
      </c>
      <c r="G18" s="429">
        <v>1471</v>
      </c>
      <c r="H18" s="429">
        <v>98</v>
      </c>
      <c r="I18" s="429">
        <v>0</v>
      </c>
      <c r="J18" s="429">
        <f t="shared" si="1"/>
        <v>1569</v>
      </c>
      <c r="K18" s="429">
        <v>599</v>
      </c>
      <c r="L18" s="429">
        <v>0</v>
      </c>
      <c r="M18" s="429">
        <v>0</v>
      </c>
      <c r="N18" s="429">
        <f t="shared" si="2"/>
        <v>599</v>
      </c>
      <c r="O18" s="429">
        <v>0</v>
      </c>
      <c r="P18" s="429">
        <v>0</v>
      </c>
      <c r="Q18" s="429">
        <v>0</v>
      </c>
      <c r="R18" s="429">
        <f t="shared" si="3"/>
        <v>0</v>
      </c>
      <c r="S18" s="318"/>
    </row>
    <row r="19" spans="1:19" s="812" customFormat="1" ht="15.75" customHeight="1">
      <c r="A19" s="627">
        <v>9</v>
      </c>
      <c r="B19" s="675" t="s">
        <v>874</v>
      </c>
      <c r="C19" s="429">
        <v>1565</v>
      </c>
      <c r="D19" s="429">
        <v>95</v>
      </c>
      <c r="E19" s="429">
        <v>0</v>
      </c>
      <c r="F19" s="429">
        <f t="shared" si="0"/>
        <v>1660</v>
      </c>
      <c r="G19" s="429">
        <v>1266</v>
      </c>
      <c r="H19" s="429">
        <v>77</v>
      </c>
      <c r="I19" s="429">
        <v>0</v>
      </c>
      <c r="J19" s="429">
        <f t="shared" si="1"/>
        <v>1343</v>
      </c>
      <c r="K19" s="429">
        <v>445</v>
      </c>
      <c r="L19" s="429">
        <v>0</v>
      </c>
      <c r="M19" s="429">
        <v>0</v>
      </c>
      <c r="N19" s="429">
        <f t="shared" si="2"/>
        <v>445</v>
      </c>
      <c r="O19" s="429">
        <v>0</v>
      </c>
      <c r="P19" s="429">
        <v>0</v>
      </c>
      <c r="Q19" s="429">
        <v>0</v>
      </c>
      <c r="R19" s="429">
        <f t="shared" si="3"/>
        <v>0</v>
      </c>
      <c r="S19" s="318"/>
    </row>
    <row r="20" spans="1:19" s="812" customFormat="1" ht="15.75" customHeight="1">
      <c r="A20" s="627">
        <v>10</v>
      </c>
      <c r="B20" s="675" t="s">
        <v>875</v>
      </c>
      <c r="C20" s="429">
        <v>2174</v>
      </c>
      <c r="D20" s="429">
        <v>262</v>
      </c>
      <c r="E20" s="429">
        <v>0</v>
      </c>
      <c r="F20" s="429">
        <f t="shared" si="0"/>
        <v>2436</v>
      </c>
      <c r="G20" s="429">
        <v>1307</v>
      </c>
      <c r="H20" s="429">
        <v>188</v>
      </c>
      <c r="I20" s="429">
        <v>0</v>
      </c>
      <c r="J20" s="429">
        <f t="shared" si="1"/>
        <v>1495</v>
      </c>
      <c r="K20" s="429">
        <v>627</v>
      </c>
      <c r="L20" s="429">
        <v>0</v>
      </c>
      <c r="M20" s="429">
        <v>0</v>
      </c>
      <c r="N20" s="429">
        <f t="shared" si="2"/>
        <v>627</v>
      </c>
      <c r="O20" s="429">
        <v>0</v>
      </c>
      <c r="P20" s="429">
        <v>0</v>
      </c>
      <c r="Q20" s="429">
        <v>0</v>
      </c>
      <c r="R20" s="429">
        <f t="shared" si="3"/>
        <v>0</v>
      </c>
      <c r="S20" s="318"/>
    </row>
    <row r="21" spans="1:19" s="812" customFormat="1" ht="15.75" customHeight="1">
      <c r="A21" s="627">
        <v>11</v>
      </c>
      <c r="B21" s="675" t="s">
        <v>876</v>
      </c>
      <c r="C21" s="429">
        <v>1353</v>
      </c>
      <c r="D21" s="429">
        <v>113</v>
      </c>
      <c r="E21" s="429">
        <v>0</v>
      </c>
      <c r="F21" s="429">
        <f t="shared" si="0"/>
        <v>1466</v>
      </c>
      <c r="G21" s="429">
        <v>1038</v>
      </c>
      <c r="H21" s="429">
        <v>149</v>
      </c>
      <c r="I21" s="429">
        <v>0</v>
      </c>
      <c r="J21" s="429">
        <f t="shared" si="1"/>
        <v>1187</v>
      </c>
      <c r="K21" s="429">
        <v>497</v>
      </c>
      <c r="L21" s="429">
        <v>0</v>
      </c>
      <c r="M21" s="429">
        <v>0</v>
      </c>
      <c r="N21" s="429">
        <f t="shared" si="2"/>
        <v>497</v>
      </c>
      <c r="O21" s="429">
        <v>0</v>
      </c>
      <c r="P21" s="429">
        <v>0</v>
      </c>
      <c r="Q21" s="429">
        <v>0</v>
      </c>
      <c r="R21" s="429">
        <f t="shared" si="3"/>
        <v>0</v>
      </c>
      <c r="S21" s="318"/>
    </row>
    <row r="22" spans="1:19" s="812" customFormat="1" ht="15.75" customHeight="1">
      <c r="A22" s="627">
        <v>12</v>
      </c>
      <c r="B22" s="675" t="s">
        <v>877</v>
      </c>
      <c r="C22" s="429">
        <v>2118</v>
      </c>
      <c r="D22" s="429">
        <v>273</v>
      </c>
      <c r="E22" s="429">
        <v>0</v>
      </c>
      <c r="F22" s="429">
        <f t="shared" si="0"/>
        <v>2391</v>
      </c>
      <c r="G22" s="429">
        <v>1639</v>
      </c>
      <c r="H22" s="429">
        <v>244</v>
      </c>
      <c r="I22" s="429">
        <v>0</v>
      </c>
      <c r="J22" s="429">
        <f t="shared" si="1"/>
        <v>1883</v>
      </c>
      <c r="K22" s="429">
        <v>426</v>
      </c>
      <c r="L22" s="429">
        <v>0</v>
      </c>
      <c r="M22" s="429">
        <v>0</v>
      </c>
      <c r="N22" s="429">
        <f t="shared" si="2"/>
        <v>426</v>
      </c>
      <c r="O22" s="429">
        <v>0</v>
      </c>
      <c r="P22" s="429">
        <v>0</v>
      </c>
      <c r="Q22" s="429">
        <v>0</v>
      </c>
      <c r="R22" s="429">
        <f t="shared" si="3"/>
        <v>0</v>
      </c>
      <c r="S22" s="318"/>
    </row>
    <row r="23" spans="1:19" s="812" customFormat="1" ht="15.75" customHeight="1">
      <c r="A23" s="627">
        <v>13</v>
      </c>
      <c r="B23" s="675" t="s">
        <v>878</v>
      </c>
      <c r="C23" s="429">
        <v>1848</v>
      </c>
      <c r="D23" s="429">
        <v>154</v>
      </c>
      <c r="E23" s="429">
        <v>0</v>
      </c>
      <c r="F23" s="429">
        <f t="shared" si="0"/>
        <v>2002</v>
      </c>
      <c r="G23" s="429">
        <v>1392</v>
      </c>
      <c r="H23" s="429">
        <v>104</v>
      </c>
      <c r="I23" s="429">
        <v>0</v>
      </c>
      <c r="J23" s="429">
        <f t="shared" si="1"/>
        <v>1496</v>
      </c>
      <c r="K23" s="429">
        <v>489</v>
      </c>
      <c r="L23" s="429">
        <v>0</v>
      </c>
      <c r="M23" s="429">
        <v>0</v>
      </c>
      <c r="N23" s="429">
        <f t="shared" si="2"/>
        <v>489</v>
      </c>
      <c r="O23" s="429">
        <v>0</v>
      </c>
      <c r="P23" s="429">
        <v>0</v>
      </c>
      <c r="Q23" s="429">
        <v>0</v>
      </c>
      <c r="R23" s="429">
        <f t="shared" si="3"/>
        <v>0</v>
      </c>
      <c r="S23" s="318"/>
    </row>
    <row r="24" spans="1:19" s="812" customFormat="1" ht="15.75" customHeight="1">
      <c r="A24" s="627">
        <v>14</v>
      </c>
      <c r="B24" s="675" t="s">
        <v>879</v>
      </c>
      <c r="C24" s="429">
        <v>836</v>
      </c>
      <c r="D24" s="429">
        <v>100</v>
      </c>
      <c r="E24" s="429">
        <v>0</v>
      </c>
      <c r="F24" s="429">
        <f t="shared" si="0"/>
        <v>936</v>
      </c>
      <c r="G24" s="429">
        <v>573</v>
      </c>
      <c r="H24" s="429">
        <v>80</v>
      </c>
      <c r="I24" s="429">
        <v>0</v>
      </c>
      <c r="J24" s="429">
        <f t="shared" si="1"/>
        <v>653</v>
      </c>
      <c r="K24" s="429">
        <v>272</v>
      </c>
      <c r="L24" s="429">
        <v>0</v>
      </c>
      <c r="M24" s="429">
        <v>0</v>
      </c>
      <c r="N24" s="429">
        <f t="shared" si="2"/>
        <v>272</v>
      </c>
      <c r="O24" s="429">
        <v>0</v>
      </c>
      <c r="P24" s="429">
        <v>0</v>
      </c>
      <c r="Q24" s="429">
        <v>0</v>
      </c>
      <c r="R24" s="429">
        <f t="shared" si="3"/>
        <v>0</v>
      </c>
      <c r="S24" s="318"/>
    </row>
    <row r="25" spans="1:19" s="812" customFormat="1" ht="15.75" customHeight="1">
      <c r="A25" s="627">
        <v>15</v>
      </c>
      <c r="B25" s="675" t="s">
        <v>880</v>
      </c>
      <c r="C25" s="429">
        <v>438</v>
      </c>
      <c r="D25" s="429">
        <v>58</v>
      </c>
      <c r="E25" s="429">
        <v>1</v>
      </c>
      <c r="F25" s="429">
        <f t="shared" si="0"/>
        <v>497</v>
      </c>
      <c r="G25" s="429">
        <v>364</v>
      </c>
      <c r="H25" s="429">
        <v>61</v>
      </c>
      <c r="I25" s="429">
        <v>0</v>
      </c>
      <c r="J25" s="429">
        <f t="shared" si="1"/>
        <v>425</v>
      </c>
      <c r="K25" s="429">
        <v>89</v>
      </c>
      <c r="L25" s="429">
        <v>0</v>
      </c>
      <c r="M25" s="429">
        <v>0</v>
      </c>
      <c r="N25" s="429">
        <f t="shared" si="2"/>
        <v>89</v>
      </c>
      <c r="O25" s="429">
        <v>0</v>
      </c>
      <c r="P25" s="429">
        <v>0</v>
      </c>
      <c r="Q25" s="429">
        <v>0</v>
      </c>
      <c r="R25" s="429">
        <f t="shared" si="3"/>
        <v>0</v>
      </c>
      <c r="S25" s="318"/>
    </row>
    <row r="26" spans="1:19" s="812" customFormat="1" ht="15.75" customHeight="1">
      <c r="A26" s="627">
        <v>16</v>
      </c>
      <c r="B26" s="675" t="s">
        <v>881</v>
      </c>
      <c r="C26" s="429">
        <v>2507</v>
      </c>
      <c r="D26" s="429">
        <v>187</v>
      </c>
      <c r="E26" s="429">
        <v>0</v>
      </c>
      <c r="F26" s="429">
        <f t="shared" si="0"/>
        <v>2694</v>
      </c>
      <c r="G26" s="429">
        <v>2071</v>
      </c>
      <c r="H26" s="429">
        <v>175</v>
      </c>
      <c r="I26" s="429">
        <v>0</v>
      </c>
      <c r="J26" s="429">
        <f t="shared" si="1"/>
        <v>2246</v>
      </c>
      <c r="K26" s="429">
        <v>431</v>
      </c>
      <c r="L26" s="429">
        <v>0</v>
      </c>
      <c r="M26" s="429">
        <v>0</v>
      </c>
      <c r="N26" s="429">
        <f t="shared" si="2"/>
        <v>431</v>
      </c>
      <c r="O26" s="429">
        <v>0</v>
      </c>
      <c r="P26" s="429">
        <v>0</v>
      </c>
      <c r="Q26" s="429">
        <v>0</v>
      </c>
      <c r="R26" s="429">
        <f t="shared" si="3"/>
        <v>0</v>
      </c>
      <c r="S26" s="318"/>
    </row>
    <row r="27" spans="1:19" s="812" customFormat="1" ht="15.75" customHeight="1">
      <c r="A27" s="627">
        <v>17</v>
      </c>
      <c r="B27" s="675" t="s">
        <v>882</v>
      </c>
      <c r="C27" s="429">
        <v>1492</v>
      </c>
      <c r="D27" s="429">
        <v>140</v>
      </c>
      <c r="E27" s="429">
        <v>0</v>
      </c>
      <c r="F27" s="429">
        <f t="shared" si="0"/>
        <v>1632</v>
      </c>
      <c r="G27" s="429">
        <v>1167</v>
      </c>
      <c r="H27" s="429">
        <v>142</v>
      </c>
      <c r="I27" s="429">
        <v>0</v>
      </c>
      <c r="J27" s="429">
        <f t="shared" si="1"/>
        <v>1309</v>
      </c>
      <c r="K27" s="429">
        <v>292</v>
      </c>
      <c r="L27" s="429">
        <v>0</v>
      </c>
      <c r="M27" s="429">
        <v>0</v>
      </c>
      <c r="N27" s="429">
        <f t="shared" si="2"/>
        <v>292</v>
      </c>
      <c r="O27" s="429">
        <v>0</v>
      </c>
      <c r="P27" s="429">
        <v>0</v>
      </c>
      <c r="Q27" s="429">
        <v>0</v>
      </c>
      <c r="R27" s="429">
        <f t="shared" si="3"/>
        <v>0</v>
      </c>
      <c r="S27" s="318"/>
    </row>
    <row r="28" spans="1:19" s="812" customFormat="1" ht="15.75" customHeight="1">
      <c r="A28" s="627">
        <v>18</v>
      </c>
      <c r="B28" s="675" t="s">
        <v>883</v>
      </c>
      <c r="C28" s="429">
        <v>1070</v>
      </c>
      <c r="D28" s="429">
        <v>334</v>
      </c>
      <c r="E28" s="429">
        <v>0</v>
      </c>
      <c r="F28" s="429">
        <f t="shared" si="0"/>
        <v>1404</v>
      </c>
      <c r="G28" s="429">
        <v>828</v>
      </c>
      <c r="H28" s="429">
        <v>341</v>
      </c>
      <c r="I28" s="429">
        <v>0</v>
      </c>
      <c r="J28" s="429">
        <f t="shared" si="1"/>
        <v>1169</v>
      </c>
      <c r="K28" s="429">
        <v>282</v>
      </c>
      <c r="L28" s="429">
        <v>0</v>
      </c>
      <c r="M28" s="429">
        <v>0</v>
      </c>
      <c r="N28" s="429">
        <f t="shared" si="2"/>
        <v>282</v>
      </c>
      <c r="O28" s="429">
        <v>0</v>
      </c>
      <c r="P28" s="429">
        <v>0</v>
      </c>
      <c r="Q28" s="429">
        <v>0</v>
      </c>
      <c r="R28" s="429">
        <f t="shared" si="3"/>
        <v>0</v>
      </c>
      <c r="S28" s="318"/>
    </row>
    <row r="29" spans="1:19" s="812" customFormat="1" ht="15.75" customHeight="1">
      <c r="A29" s="627">
        <v>19</v>
      </c>
      <c r="B29" s="675" t="s">
        <v>884</v>
      </c>
      <c r="C29" s="429">
        <v>704</v>
      </c>
      <c r="D29" s="429">
        <v>262</v>
      </c>
      <c r="E29" s="429">
        <v>0</v>
      </c>
      <c r="F29" s="429">
        <f t="shared" si="0"/>
        <v>966</v>
      </c>
      <c r="G29" s="429">
        <v>495</v>
      </c>
      <c r="H29" s="429">
        <v>291</v>
      </c>
      <c r="I29" s="429">
        <v>0</v>
      </c>
      <c r="J29" s="429">
        <f t="shared" si="1"/>
        <v>786</v>
      </c>
      <c r="K29" s="429">
        <v>217</v>
      </c>
      <c r="L29" s="429">
        <v>0</v>
      </c>
      <c r="M29" s="429">
        <v>0</v>
      </c>
      <c r="N29" s="429">
        <f t="shared" si="2"/>
        <v>217</v>
      </c>
      <c r="O29" s="429">
        <v>0</v>
      </c>
      <c r="P29" s="429">
        <v>0</v>
      </c>
      <c r="Q29" s="429">
        <v>0</v>
      </c>
      <c r="R29" s="429">
        <f t="shared" si="3"/>
        <v>0</v>
      </c>
      <c r="S29" s="318"/>
    </row>
    <row r="30" spans="1:19" s="812" customFormat="1" ht="15.75" customHeight="1">
      <c r="A30" s="627">
        <v>20</v>
      </c>
      <c r="B30" s="675" t="s">
        <v>885</v>
      </c>
      <c r="C30" s="429">
        <v>847</v>
      </c>
      <c r="D30" s="429">
        <v>224</v>
      </c>
      <c r="E30" s="429">
        <v>4</v>
      </c>
      <c r="F30" s="429">
        <f t="shared" si="0"/>
        <v>1075</v>
      </c>
      <c r="G30" s="429">
        <v>50</v>
      </c>
      <c r="H30" s="429">
        <v>0</v>
      </c>
      <c r="I30" s="429">
        <v>0</v>
      </c>
      <c r="J30" s="429">
        <f t="shared" si="1"/>
        <v>50</v>
      </c>
      <c r="K30" s="429">
        <v>485</v>
      </c>
      <c r="L30" s="429">
        <v>0</v>
      </c>
      <c r="M30" s="429">
        <v>0</v>
      </c>
      <c r="N30" s="429">
        <f t="shared" si="2"/>
        <v>485</v>
      </c>
      <c r="O30" s="429">
        <v>0</v>
      </c>
      <c r="P30" s="429">
        <v>0</v>
      </c>
      <c r="Q30" s="429">
        <v>0</v>
      </c>
      <c r="R30" s="429">
        <f t="shared" si="3"/>
        <v>0</v>
      </c>
      <c r="S30" s="318"/>
    </row>
    <row r="31" spans="1:19" s="812" customFormat="1" ht="15.75" customHeight="1">
      <c r="A31" s="627">
        <v>21</v>
      </c>
      <c r="B31" s="675" t="s">
        <v>886</v>
      </c>
      <c r="C31" s="429">
        <v>982</v>
      </c>
      <c r="D31" s="429">
        <v>106</v>
      </c>
      <c r="E31" s="429">
        <v>0</v>
      </c>
      <c r="F31" s="429">
        <f t="shared" si="0"/>
        <v>1088</v>
      </c>
      <c r="G31" s="429">
        <v>938</v>
      </c>
      <c r="H31" s="429">
        <v>111</v>
      </c>
      <c r="I31" s="429">
        <v>0</v>
      </c>
      <c r="J31" s="429">
        <f t="shared" si="1"/>
        <v>1049</v>
      </c>
      <c r="K31" s="429">
        <v>152</v>
      </c>
      <c r="L31" s="429">
        <v>0</v>
      </c>
      <c r="M31" s="429">
        <v>0</v>
      </c>
      <c r="N31" s="429">
        <f t="shared" si="2"/>
        <v>152</v>
      </c>
      <c r="O31" s="429">
        <v>0</v>
      </c>
      <c r="P31" s="429">
        <v>0</v>
      </c>
      <c r="Q31" s="429">
        <v>0</v>
      </c>
      <c r="R31" s="429">
        <f t="shared" si="3"/>
        <v>0</v>
      </c>
      <c r="S31" s="318"/>
    </row>
    <row r="32" spans="1:19" s="812" customFormat="1" ht="15.75" customHeight="1">
      <c r="A32" s="627">
        <v>22</v>
      </c>
      <c r="B32" s="675" t="s">
        <v>887</v>
      </c>
      <c r="C32" s="429">
        <v>1195</v>
      </c>
      <c r="D32" s="429">
        <v>74</v>
      </c>
      <c r="E32" s="429">
        <v>0</v>
      </c>
      <c r="F32" s="429">
        <f t="shared" si="0"/>
        <v>1269</v>
      </c>
      <c r="G32" s="429">
        <v>1016</v>
      </c>
      <c r="H32" s="429">
        <v>74</v>
      </c>
      <c r="I32" s="429">
        <v>0</v>
      </c>
      <c r="J32" s="429">
        <f t="shared" si="1"/>
        <v>1090</v>
      </c>
      <c r="K32" s="429">
        <v>87</v>
      </c>
      <c r="L32" s="429">
        <v>0</v>
      </c>
      <c r="M32" s="429">
        <v>0</v>
      </c>
      <c r="N32" s="429">
        <f t="shared" si="2"/>
        <v>87</v>
      </c>
      <c r="O32" s="429">
        <v>0</v>
      </c>
      <c r="P32" s="429">
        <v>0</v>
      </c>
      <c r="Q32" s="429">
        <v>0</v>
      </c>
      <c r="R32" s="429">
        <f t="shared" si="3"/>
        <v>0</v>
      </c>
      <c r="S32" s="318"/>
    </row>
    <row r="33" spans="1:19" s="812" customFormat="1" ht="15.75" customHeight="1">
      <c r="A33" s="627">
        <v>23</v>
      </c>
      <c r="B33" s="675" t="s">
        <v>888</v>
      </c>
      <c r="C33" s="429">
        <v>1288</v>
      </c>
      <c r="D33" s="429">
        <v>217</v>
      </c>
      <c r="E33" s="429">
        <v>0</v>
      </c>
      <c r="F33" s="429">
        <f t="shared" si="0"/>
        <v>1505</v>
      </c>
      <c r="G33" s="429">
        <v>909</v>
      </c>
      <c r="H33" s="429">
        <v>196</v>
      </c>
      <c r="I33" s="429">
        <v>0</v>
      </c>
      <c r="J33" s="429">
        <f t="shared" si="1"/>
        <v>1105</v>
      </c>
      <c r="K33" s="429">
        <v>252</v>
      </c>
      <c r="L33" s="429">
        <v>0</v>
      </c>
      <c r="M33" s="429">
        <v>0</v>
      </c>
      <c r="N33" s="429">
        <f t="shared" si="2"/>
        <v>252</v>
      </c>
      <c r="O33" s="429">
        <v>0</v>
      </c>
      <c r="P33" s="429">
        <v>0</v>
      </c>
      <c r="Q33" s="429">
        <v>0</v>
      </c>
      <c r="R33" s="429">
        <f t="shared" si="3"/>
        <v>0</v>
      </c>
      <c r="S33" s="318"/>
    </row>
    <row r="34" spans="1:19" s="812" customFormat="1" ht="15.75" customHeight="1">
      <c r="A34" s="627">
        <v>24</v>
      </c>
      <c r="B34" s="675" t="s">
        <v>889</v>
      </c>
      <c r="C34" s="429">
        <v>696</v>
      </c>
      <c r="D34" s="429">
        <v>146</v>
      </c>
      <c r="E34" s="429">
        <v>4</v>
      </c>
      <c r="F34" s="429">
        <f t="shared" si="0"/>
        <v>846</v>
      </c>
      <c r="G34" s="429">
        <v>511</v>
      </c>
      <c r="H34" s="429">
        <v>137</v>
      </c>
      <c r="I34" s="429">
        <v>0</v>
      </c>
      <c r="J34" s="429">
        <f t="shared" si="1"/>
        <v>648</v>
      </c>
      <c r="K34" s="429">
        <v>201</v>
      </c>
      <c r="L34" s="429">
        <v>0</v>
      </c>
      <c r="M34" s="429">
        <v>0</v>
      </c>
      <c r="N34" s="429">
        <f t="shared" si="2"/>
        <v>201</v>
      </c>
      <c r="O34" s="429">
        <v>0</v>
      </c>
      <c r="P34" s="429">
        <v>0</v>
      </c>
      <c r="Q34" s="429">
        <v>0</v>
      </c>
      <c r="R34" s="429">
        <f t="shared" si="3"/>
        <v>0</v>
      </c>
      <c r="S34" s="318"/>
    </row>
    <row r="35" spans="1:19" s="812" customFormat="1" ht="15.75" customHeight="1">
      <c r="A35" s="627">
        <v>25</v>
      </c>
      <c r="B35" s="675" t="s">
        <v>890</v>
      </c>
      <c r="C35" s="429">
        <v>1497</v>
      </c>
      <c r="D35" s="429">
        <v>279</v>
      </c>
      <c r="E35" s="429">
        <v>0</v>
      </c>
      <c r="F35" s="429">
        <f t="shared" si="0"/>
        <v>1776</v>
      </c>
      <c r="G35" s="429">
        <v>977</v>
      </c>
      <c r="H35" s="429">
        <f>208-59+100</f>
        <v>249</v>
      </c>
      <c r="I35" s="429">
        <v>0</v>
      </c>
      <c r="J35" s="429">
        <f t="shared" si="1"/>
        <v>1226</v>
      </c>
      <c r="K35" s="429">
        <v>357</v>
      </c>
      <c r="L35" s="429">
        <v>0</v>
      </c>
      <c r="M35" s="429">
        <v>0</v>
      </c>
      <c r="N35" s="429">
        <f t="shared" si="2"/>
        <v>357</v>
      </c>
      <c r="O35" s="429">
        <v>0</v>
      </c>
      <c r="P35" s="429">
        <v>0</v>
      </c>
      <c r="Q35" s="429">
        <v>0</v>
      </c>
      <c r="R35" s="429">
        <f t="shared" si="3"/>
        <v>0</v>
      </c>
      <c r="S35" s="318"/>
    </row>
    <row r="36" spans="1:19" s="812" customFormat="1" ht="15.75" customHeight="1">
      <c r="A36" s="627">
        <v>26</v>
      </c>
      <c r="B36" s="675" t="s">
        <v>891</v>
      </c>
      <c r="C36" s="429">
        <v>1936</v>
      </c>
      <c r="D36" s="429">
        <v>306</v>
      </c>
      <c r="E36" s="429">
        <v>0</v>
      </c>
      <c r="F36" s="429">
        <f t="shared" si="0"/>
        <v>2242</v>
      </c>
      <c r="G36" s="429">
        <f>1359-67</f>
        <v>1292</v>
      </c>
      <c r="H36" s="429">
        <f>290+24</f>
        <v>314</v>
      </c>
      <c r="I36" s="429">
        <v>0</v>
      </c>
      <c r="J36" s="429">
        <f t="shared" si="1"/>
        <v>1606</v>
      </c>
      <c r="K36" s="429">
        <v>441</v>
      </c>
      <c r="L36" s="429">
        <v>0</v>
      </c>
      <c r="M36" s="429">
        <v>0</v>
      </c>
      <c r="N36" s="429">
        <f t="shared" si="2"/>
        <v>441</v>
      </c>
      <c r="O36" s="429">
        <v>0</v>
      </c>
      <c r="P36" s="429">
        <v>0</v>
      </c>
      <c r="Q36" s="429">
        <v>0</v>
      </c>
      <c r="R36" s="429">
        <f t="shared" si="3"/>
        <v>0</v>
      </c>
      <c r="S36" s="318"/>
    </row>
    <row r="37" spans="1:19" s="812" customFormat="1" ht="15.75" customHeight="1">
      <c r="A37" s="627">
        <v>27</v>
      </c>
      <c r="B37" s="675" t="s">
        <v>892</v>
      </c>
      <c r="C37" s="429">
        <v>1440</v>
      </c>
      <c r="D37" s="429">
        <v>230</v>
      </c>
      <c r="E37" s="429">
        <v>0</v>
      </c>
      <c r="F37" s="429">
        <f t="shared" si="0"/>
        <v>1670</v>
      </c>
      <c r="G37" s="429">
        <v>1099</v>
      </c>
      <c r="H37" s="429">
        <v>214</v>
      </c>
      <c r="I37" s="429">
        <v>0</v>
      </c>
      <c r="J37" s="429">
        <f t="shared" si="1"/>
        <v>1313</v>
      </c>
      <c r="K37" s="429">
        <v>151</v>
      </c>
      <c r="L37" s="429">
        <v>0</v>
      </c>
      <c r="M37" s="429">
        <v>0</v>
      </c>
      <c r="N37" s="429">
        <f t="shared" si="2"/>
        <v>151</v>
      </c>
      <c r="O37" s="429">
        <v>0</v>
      </c>
      <c r="P37" s="429">
        <v>0</v>
      </c>
      <c r="Q37" s="429">
        <v>0</v>
      </c>
      <c r="R37" s="429">
        <f t="shared" si="3"/>
        <v>0</v>
      </c>
      <c r="S37" s="318"/>
    </row>
    <row r="38" spans="1:19" s="812" customFormat="1" ht="15.75" customHeight="1">
      <c r="A38" s="627">
        <v>28</v>
      </c>
      <c r="B38" s="675" t="s">
        <v>893</v>
      </c>
      <c r="C38" s="429">
        <v>1973</v>
      </c>
      <c r="D38" s="429">
        <v>343</v>
      </c>
      <c r="E38" s="429">
        <v>0</v>
      </c>
      <c r="F38" s="429">
        <f t="shared" si="0"/>
        <v>2316</v>
      </c>
      <c r="G38" s="429">
        <v>1375</v>
      </c>
      <c r="H38" s="429">
        <v>317</v>
      </c>
      <c r="I38" s="429">
        <v>0</v>
      </c>
      <c r="J38" s="429">
        <f t="shared" si="1"/>
        <v>1692</v>
      </c>
      <c r="K38" s="429">
        <v>491</v>
      </c>
      <c r="L38" s="429">
        <v>0</v>
      </c>
      <c r="M38" s="429">
        <v>0</v>
      </c>
      <c r="N38" s="429">
        <f t="shared" si="2"/>
        <v>491</v>
      </c>
      <c r="O38" s="429">
        <v>0</v>
      </c>
      <c r="P38" s="429">
        <v>0</v>
      </c>
      <c r="Q38" s="429">
        <v>0</v>
      </c>
      <c r="R38" s="429">
        <f t="shared" si="3"/>
        <v>0</v>
      </c>
      <c r="S38" s="318"/>
    </row>
    <row r="39" spans="1:19" s="812" customFormat="1" ht="15.75" customHeight="1">
      <c r="A39" s="627">
        <v>29</v>
      </c>
      <c r="B39" s="675" t="s">
        <v>894</v>
      </c>
      <c r="C39" s="429">
        <v>1393</v>
      </c>
      <c r="D39" s="429">
        <v>343</v>
      </c>
      <c r="E39" s="429">
        <v>1</v>
      </c>
      <c r="F39" s="429">
        <f t="shared" si="0"/>
        <v>1737</v>
      </c>
      <c r="G39" s="429">
        <v>759</v>
      </c>
      <c r="H39" s="429">
        <v>303</v>
      </c>
      <c r="I39" s="429">
        <v>0</v>
      </c>
      <c r="J39" s="429">
        <f t="shared" si="1"/>
        <v>1062</v>
      </c>
      <c r="K39" s="429">
        <v>681</v>
      </c>
      <c r="L39" s="429">
        <v>0</v>
      </c>
      <c r="M39" s="429">
        <v>0</v>
      </c>
      <c r="N39" s="429">
        <f t="shared" si="2"/>
        <v>681</v>
      </c>
      <c r="O39" s="429">
        <v>0</v>
      </c>
      <c r="P39" s="429">
        <v>0</v>
      </c>
      <c r="Q39" s="429">
        <v>0</v>
      </c>
      <c r="R39" s="429">
        <f t="shared" si="3"/>
        <v>0</v>
      </c>
      <c r="S39" s="318"/>
    </row>
    <row r="40" spans="1:19" s="812" customFormat="1" ht="15.75" customHeight="1">
      <c r="A40" s="627">
        <v>30</v>
      </c>
      <c r="B40" s="675" t="s">
        <v>895</v>
      </c>
      <c r="C40" s="429">
        <v>1503</v>
      </c>
      <c r="D40" s="429">
        <v>165</v>
      </c>
      <c r="E40" s="429">
        <v>0</v>
      </c>
      <c r="F40" s="429">
        <f t="shared" si="0"/>
        <v>1668</v>
      </c>
      <c r="G40" s="429">
        <v>1005</v>
      </c>
      <c r="H40" s="429">
        <v>156</v>
      </c>
      <c r="I40" s="429">
        <v>0</v>
      </c>
      <c r="J40" s="429">
        <f t="shared" si="1"/>
        <v>1161</v>
      </c>
      <c r="K40" s="429">
        <v>496</v>
      </c>
      <c r="L40" s="429">
        <v>0</v>
      </c>
      <c r="M40" s="429">
        <v>0</v>
      </c>
      <c r="N40" s="429">
        <f t="shared" si="2"/>
        <v>496</v>
      </c>
      <c r="O40" s="429">
        <v>0</v>
      </c>
      <c r="P40" s="429">
        <v>0</v>
      </c>
      <c r="Q40" s="429">
        <v>0</v>
      </c>
      <c r="R40" s="429">
        <f t="shared" si="3"/>
        <v>0</v>
      </c>
      <c r="S40" s="318"/>
    </row>
    <row r="41" spans="1:19" s="812" customFormat="1" ht="15.75" customHeight="1">
      <c r="A41" s="627">
        <v>31</v>
      </c>
      <c r="B41" s="675" t="s">
        <v>896</v>
      </c>
      <c r="C41" s="429">
        <v>2019</v>
      </c>
      <c r="D41" s="429">
        <v>325</v>
      </c>
      <c r="E41" s="429">
        <v>0</v>
      </c>
      <c r="F41" s="429">
        <f t="shared" si="0"/>
        <v>2344</v>
      </c>
      <c r="G41" s="429">
        <v>1271</v>
      </c>
      <c r="H41" s="429">
        <v>448</v>
      </c>
      <c r="I41" s="429">
        <v>0</v>
      </c>
      <c r="J41" s="429">
        <f t="shared" si="1"/>
        <v>1719</v>
      </c>
      <c r="K41" s="429">
        <v>50</v>
      </c>
      <c r="L41" s="429">
        <v>0</v>
      </c>
      <c r="M41" s="429">
        <v>0</v>
      </c>
      <c r="N41" s="429">
        <f t="shared" si="2"/>
        <v>50</v>
      </c>
      <c r="O41" s="429">
        <v>0</v>
      </c>
      <c r="P41" s="429">
        <v>0</v>
      </c>
      <c r="Q41" s="429">
        <v>0</v>
      </c>
      <c r="R41" s="429">
        <f t="shared" si="3"/>
        <v>0</v>
      </c>
      <c r="S41" s="318"/>
    </row>
    <row r="42" spans="1:19" s="812" customFormat="1" ht="15.75" customHeight="1">
      <c r="A42" s="627">
        <v>32</v>
      </c>
      <c r="B42" s="675" t="s">
        <v>897</v>
      </c>
      <c r="C42" s="429">
        <v>1087</v>
      </c>
      <c r="D42" s="429">
        <v>60</v>
      </c>
      <c r="E42" s="429">
        <v>0</v>
      </c>
      <c r="F42" s="429">
        <f t="shared" si="0"/>
        <v>1147</v>
      </c>
      <c r="G42" s="429">
        <v>896</v>
      </c>
      <c r="H42" s="429">
        <v>42</v>
      </c>
      <c r="I42" s="429">
        <v>0</v>
      </c>
      <c r="J42" s="429">
        <f t="shared" si="1"/>
        <v>938</v>
      </c>
      <c r="K42" s="429">
        <v>215</v>
      </c>
      <c r="L42" s="429">
        <v>0</v>
      </c>
      <c r="M42" s="429">
        <v>0</v>
      </c>
      <c r="N42" s="429">
        <f t="shared" si="2"/>
        <v>215</v>
      </c>
      <c r="O42" s="429">
        <v>0</v>
      </c>
      <c r="P42" s="429">
        <v>0</v>
      </c>
      <c r="Q42" s="429">
        <v>0</v>
      </c>
      <c r="R42" s="429">
        <f t="shared" si="3"/>
        <v>0</v>
      </c>
      <c r="S42" s="318"/>
    </row>
    <row r="43" spans="1:19" s="812" customFormat="1" ht="15.75" customHeight="1">
      <c r="A43" s="627">
        <v>33</v>
      </c>
      <c r="B43" s="675" t="s">
        <v>898</v>
      </c>
      <c r="C43" s="429">
        <v>1612</v>
      </c>
      <c r="D43" s="429">
        <v>86</v>
      </c>
      <c r="E43" s="429">
        <v>0</v>
      </c>
      <c r="F43" s="429">
        <f t="shared" si="0"/>
        <v>1698</v>
      </c>
      <c r="G43" s="429">
        <v>1777</v>
      </c>
      <c r="H43" s="429">
        <v>75</v>
      </c>
      <c r="I43" s="429">
        <v>0</v>
      </c>
      <c r="J43" s="429">
        <f t="shared" si="1"/>
        <v>1852</v>
      </c>
      <c r="K43" s="429">
        <v>59</v>
      </c>
      <c r="L43" s="429">
        <v>0</v>
      </c>
      <c r="M43" s="429">
        <v>0</v>
      </c>
      <c r="N43" s="429">
        <f t="shared" si="2"/>
        <v>59</v>
      </c>
      <c r="O43" s="429">
        <v>0</v>
      </c>
      <c r="P43" s="429">
        <v>0</v>
      </c>
      <c r="Q43" s="429">
        <v>0</v>
      </c>
      <c r="R43" s="429">
        <f t="shared" si="3"/>
        <v>0</v>
      </c>
      <c r="S43" s="318"/>
    </row>
    <row r="44" spans="1:19" s="812" customFormat="1" ht="15.75" customHeight="1">
      <c r="A44" s="627">
        <v>34</v>
      </c>
      <c r="B44" s="675" t="s">
        <v>899</v>
      </c>
      <c r="C44" s="429">
        <v>1041</v>
      </c>
      <c r="D44" s="429">
        <v>54</v>
      </c>
      <c r="E44" s="429">
        <v>0</v>
      </c>
      <c r="F44" s="429">
        <f t="shared" si="0"/>
        <v>1095</v>
      </c>
      <c r="G44" s="429">
        <v>952</v>
      </c>
      <c r="H44" s="429">
        <v>89</v>
      </c>
      <c r="I44" s="429">
        <v>0</v>
      </c>
      <c r="J44" s="429">
        <f t="shared" si="1"/>
        <v>1041</v>
      </c>
      <c r="K44" s="429">
        <v>0</v>
      </c>
      <c r="L44" s="429">
        <v>0</v>
      </c>
      <c r="M44" s="429">
        <v>0</v>
      </c>
      <c r="N44" s="429">
        <f t="shared" si="2"/>
        <v>0</v>
      </c>
      <c r="O44" s="429">
        <v>0</v>
      </c>
      <c r="P44" s="429">
        <v>0</v>
      </c>
      <c r="Q44" s="429">
        <v>0</v>
      </c>
      <c r="R44" s="429">
        <f t="shared" si="3"/>
        <v>0</v>
      </c>
      <c r="S44" s="318"/>
    </row>
    <row r="45" spans="1:26" ht="15.75">
      <c r="A45" s="1077" t="s">
        <v>900</v>
      </c>
      <c r="B45" s="1077"/>
      <c r="C45" s="430">
        <v>47814</v>
      </c>
      <c r="D45" s="430">
        <v>6704</v>
      </c>
      <c r="E45" s="430">
        <v>57</v>
      </c>
      <c r="F45" s="430">
        <f>SUM(C45:E45)</f>
        <v>54575</v>
      </c>
      <c r="G45" s="430">
        <f aca="true" t="shared" si="4" ref="G45:R45">SUM(G11:G44)</f>
        <v>34843</v>
      </c>
      <c r="H45" s="430">
        <f t="shared" si="4"/>
        <v>5634</v>
      </c>
      <c r="I45" s="430">
        <f t="shared" si="4"/>
        <v>0</v>
      </c>
      <c r="J45" s="430">
        <f t="shared" si="4"/>
        <v>40477</v>
      </c>
      <c r="K45" s="430">
        <f t="shared" si="4"/>
        <v>11200</v>
      </c>
      <c r="L45" s="430">
        <f t="shared" si="4"/>
        <v>0</v>
      </c>
      <c r="M45" s="430">
        <f t="shared" si="4"/>
        <v>0</v>
      </c>
      <c r="N45" s="430">
        <f t="shared" si="4"/>
        <v>11200</v>
      </c>
      <c r="O45" s="430">
        <f t="shared" si="4"/>
        <v>0</v>
      </c>
      <c r="P45" s="430">
        <f t="shared" si="4"/>
        <v>0</v>
      </c>
      <c r="Q45" s="430">
        <f t="shared" si="4"/>
        <v>0</v>
      </c>
      <c r="R45" s="430">
        <f t="shared" si="4"/>
        <v>0</v>
      </c>
      <c r="Z45" s="812"/>
    </row>
    <row r="48" spans="1:17" s="13" customFormat="1" ht="12.75">
      <c r="A48" s="12" t="s">
        <v>1121</v>
      </c>
      <c r="G48" s="12"/>
      <c r="H48" s="12"/>
      <c r="K48" s="12"/>
      <c r="L48" s="12"/>
      <c r="M48" s="12"/>
      <c r="N48" s="12"/>
      <c r="O48" s="1004" t="s">
        <v>12</v>
      </c>
      <c r="P48" s="1004"/>
      <c r="Q48" s="1004"/>
    </row>
    <row r="49" spans="10:19" s="13" customFormat="1" ht="12.75" customHeight="1">
      <c r="J49" s="12"/>
      <c r="L49" s="21"/>
      <c r="M49" s="21"/>
      <c r="N49" s="21"/>
      <c r="O49" s="21" t="s">
        <v>13</v>
      </c>
      <c r="P49" s="21"/>
      <c r="Q49" s="21"/>
      <c r="R49" s="21"/>
      <c r="S49" s="21"/>
    </row>
    <row r="50" spans="11:19" s="13" customFormat="1" ht="12.75" customHeight="1">
      <c r="K50" s="21"/>
      <c r="L50" s="21"/>
      <c r="M50" s="21"/>
      <c r="N50" s="21"/>
      <c r="O50" s="21" t="s">
        <v>86</v>
      </c>
      <c r="P50" s="21"/>
      <c r="Q50" s="21"/>
      <c r="R50" s="21"/>
      <c r="S50" s="21"/>
    </row>
    <row r="51" spans="1:19" s="13" customFormat="1" ht="12.75">
      <c r="A51" s="12"/>
      <c r="B51" s="12"/>
      <c r="K51" s="12"/>
      <c r="L51" s="12"/>
      <c r="M51" s="12"/>
      <c r="N51" s="12"/>
      <c r="O51" s="12"/>
      <c r="P51" s="12"/>
      <c r="Q51" s="963" t="s">
        <v>83</v>
      </c>
      <c r="R51" s="963"/>
      <c r="S51" s="963"/>
    </row>
  </sheetData>
  <sheetProtection/>
  <mergeCells count="13">
    <mergeCell ref="B4:T4"/>
    <mergeCell ref="A6:B6"/>
    <mergeCell ref="A8:A9"/>
    <mergeCell ref="B8:B9"/>
    <mergeCell ref="G1:M1"/>
    <mergeCell ref="E2:O2"/>
    <mergeCell ref="A45:B45"/>
    <mergeCell ref="Q51:S51"/>
    <mergeCell ref="O8:R8"/>
    <mergeCell ref="C8:F8"/>
    <mergeCell ref="K8:N8"/>
    <mergeCell ref="G8:J8"/>
    <mergeCell ref="O48:Q4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7" r:id="rId1"/>
</worksheet>
</file>

<file path=xl/worksheets/sheet65.xml><?xml version="1.0" encoding="utf-8"?>
<worksheet xmlns="http://schemas.openxmlformats.org/spreadsheetml/2006/main" xmlns:r="http://schemas.openxmlformats.org/officeDocument/2006/relationships">
  <sheetPr>
    <pageSetUpPr fitToPage="1"/>
  </sheetPr>
  <dimension ref="A1:T51"/>
  <sheetViews>
    <sheetView zoomScale="80" zoomScaleNormal="80" zoomScaleSheetLayoutView="100" zoomScalePageLayoutView="0" workbookViewId="0" topLeftCell="A16">
      <selection activeCell="A48" sqref="A48"/>
    </sheetView>
  </sheetViews>
  <sheetFormatPr defaultColWidth="9.140625" defaultRowHeight="12.75"/>
  <cols>
    <col min="1" max="1" width="5.140625" style="805" customWidth="1"/>
    <col min="2" max="2" width="23.421875" style="805" bestFit="1" customWidth="1"/>
    <col min="3" max="3" width="15.421875" style="805" customWidth="1"/>
    <col min="4" max="4" width="14.8515625" style="805" customWidth="1"/>
    <col min="5" max="5" width="11.8515625" style="805" customWidth="1"/>
    <col min="6" max="6" width="9.8515625" style="805" customWidth="1"/>
    <col min="7" max="7" width="12.7109375" style="805" customWidth="1"/>
    <col min="8" max="9" width="11.00390625" style="805" customWidth="1"/>
    <col min="10" max="10" width="14.140625" style="805" customWidth="1"/>
    <col min="11" max="11" width="12.28125" style="805" customWidth="1"/>
    <col min="12" max="12" width="13.140625" style="805" customWidth="1"/>
    <col min="13" max="13" width="9.7109375" style="805" customWidth="1"/>
    <col min="14" max="14" width="9.57421875" style="805" customWidth="1"/>
    <col min="15" max="15" width="12.7109375" style="805" customWidth="1"/>
    <col min="16" max="16" width="13.28125" style="805" customWidth="1"/>
    <col min="17" max="17" width="11.28125" style="805" customWidth="1"/>
    <col min="18" max="18" width="9.28125" style="805" customWidth="1"/>
    <col min="19" max="19" width="14.421875" style="805" customWidth="1"/>
    <col min="20" max="20" width="12.28125" style="805" customWidth="1"/>
    <col min="21" max="16384" width="9.140625" style="805" customWidth="1"/>
  </cols>
  <sheetData>
    <row r="1" spans="3:18" s="13" customFormat="1" ht="15.75">
      <c r="C1" s="26"/>
      <c r="D1" s="26"/>
      <c r="E1" s="26"/>
      <c r="F1" s="26"/>
      <c r="G1" s="26"/>
      <c r="H1" s="26"/>
      <c r="I1" s="76" t="s">
        <v>0</v>
      </c>
      <c r="J1" s="26"/>
      <c r="Q1" s="1103" t="s">
        <v>558</v>
      </c>
      <c r="R1" s="1103"/>
    </row>
    <row r="2" spans="7:17" s="13" customFormat="1" ht="20.25">
      <c r="G2" s="997" t="s">
        <v>656</v>
      </c>
      <c r="H2" s="997"/>
      <c r="I2" s="997"/>
      <c r="J2" s="997"/>
      <c r="K2" s="997"/>
      <c r="L2" s="997"/>
      <c r="M2" s="997"/>
      <c r="N2" s="25"/>
      <c r="O2" s="25"/>
      <c r="P2" s="25"/>
      <c r="Q2" s="25"/>
    </row>
    <row r="3" spans="7:17" s="13" customFormat="1" ht="20.25">
      <c r="G3" s="90"/>
      <c r="H3" s="90"/>
      <c r="I3" s="90"/>
      <c r="J3" s="90"/>
      <c r="K3" s="90"/>
      <c r="L3" s="90"/>
      <c r="M3" s="90"/>
      <c r="N3" s="25"/>
      <c r="O3" s="25"/>
      <c r="P3" s="25"/>
      <c r="Q3" s="25"/>
    </row>
    <row r="4" spans="2:20" ht="18">
      <c r="B4" s="1357" t="s">
        <v>747</v>
      </c>
      <c r="C4" s="1357"/>
      <c r="D4" s="1357"/>
      <c r="E4" s="1357"/>
      <c r="F4" s="1357"/>
      <c r="G4" s="1357"/>
      <c r="H4" s="1357"/>
      <c r="I4" s="1357"/>
      <c r="J4" s="1357"/>
      <c r="K4" s="1357"/>
      <c r="L4" s="1357"/>
      <c r="M4" s="1357"/>
      <c r="N4" s="1357"/>
      <c r="O4" s="1357"/>
      <c r="P4" s="1357"/>
      <c r="Q4" s="1357"/>
      <c r="R4" s="1357"/>
      <c r="S4" s="1357"/>
      <c r="T4" s="1357"/>
    </row>
    <row r="5" spans="3:20" ht="15.75">
      <c r="C5" s="806"/>
      <c r="D5" s="56"/>
      <c r="E5" s="806"/>
      <c r="F5" s="806"/>
      <c r="G5" s="806"/>
      <c r="H5" s="806"/>
      <c r="I5" s="806"/>
      <c r="J5" s="806"/>
      <c r="K5" s="806"/>
      <c r="L5" s="806"/>
      <c r="M5" s="806"/>
      <c r="N5" s="806"/>
      <c r="O5" s="806"/>
      <c r="P5" s="806"/>
      <c r="Q5" s="806"/>
      <c r="R5" s="806"/>
      <c r="S5" s="806"/>
      <c r="T5" s="806"/>
    </row>
    <row r="6" ht="15">
      <c r="A6" s="813" t="s">
        <v>166</v>
      </c>
    </row>
    <row r="7" spans="2:17" ht="14.25">
      <c r="B7" s="807"/>
      <c r="Q7" s="814" t="s">
        <v>141</v>
      </c>
    </row>
    <row r="8" spans="1:19" s="808" customFormat="1" ht="32.25" customHeight="1">
      <c r="A8" s="1157" t="s">
        <v>1072</v>
      </c>
      <c r="B8" s="1356" t="s">
        <v>3</v>
      </c>
      <c r="C8" s="1356" t="s">
        <v>469</v>
      </c>
      <c r="D8" s="1356"/>
      <c r="E8" s="1356"/>
      <c r="F8" s="1356"/>
      <c r="G8" s="1356" t="s">
        <v>470</v>
      </c>
      <c r="H8" s="1356"/>
      <c r="I8" s="1356"/>
      <c r="J8" s="1356"/>
      <c r="K8" s="1356" t="s">
        <v>471</v>
      </c>
      <c r="L8" s="1356"/>
      <c r="M8" s="1356"/>
      <c r="N8" s="1356"/>
      <c r="O8" s="1356" t="s">
        <v>472</v>
      </c>
      <c r="P8" s="1356"/>
      <c r="Q8" s="1356"/>
      <c r="R8" s="1356"/>
      <c r="S8" s="1358" t="s">
        <v>164</v>
      </c>
    </row>
    <row r="9" spans="1:19" s="810" customFormat="1" ht="75" customHeight="1">
      <c r="A9" s="1157"/>
      <c r="B9" s="1356"/>
      <c r="C9" s="320" t="s">
        <v>161</v>
      </c>
      <c r="D9" s="326" t="s">
        <v>163</v>
      </c>
      <c r="E9" s="320" t="s">
        <v>140</v>
      </c>
      <c r="F9" s="326" t="s">
        <v>162</v>
      </c>
      <c r="G9" s="320" t="s">
        <v>254</v>
      </c>
      <c r="H9" s="326" t="s">
        <v>163</v>
      </c>
      <c r="I9" s="320" t="s">
        <v>140</v>
      </c>
      <c r="J9" s="326" t="s">
        <v>162</v>
      </c>
      <c r="K9" s="320" t="s">
        <v>254</v>
      </c>
      <c r="L9" s="326" t="s">
        <v>163</v>
      </c>
      <c r="M9" s="320" t="s">
        <v>140</v>
      </c>
      <c r="N9" s="326" t="s">
        <v>162</v>
      </c>
      <c r="O9" s="320" t="s">
        <v>254</v>
      </c>
      <c r="P9" s="326" t="s">
        <v>163</v>
      </c>
      <c r="Q9" s="320" t="s">
        <v>140</v>
      </c>
      <c r="R9" s="326" t="s">
        <v>162</v>
      </c>
      <c r="S9" s="1358"/>
    </row>
    <row r="10" spans="1:19" s="815" customFormat="1" ht="15.75" customHeight="1">
      <c r="A10" s="323">
        <v>1</v>
      </c>
      <c r="B10" s="324">
        <v>2</v>
      </c>
      <c r="C10" s="324">
        <v>3</v>
      </c>
      <c r="D10" s="324">
        <v>4</v>
      </c>
      <c r="E10" s="324">
        <v>5</v>
      </c>
      <c r="F10" s="324">
        <v>6</v>
      </c>
      <c r="G10" s="324">
        <v>7</v>
      </c>
      <c r="H10" s="324">
        <v>8</v>
      </c>
      <c r="I10" s="324">
        <v>9</v>
      </c>
      <c r="J10" s="324">
        <v>10</v>
      </c>
      <c r="K10" s="324">
        <v>11</v>
      </c>
      <c r="L10" s="324">
        <v>12</v>
      </c>
      <c r="M10" s="324">
        <v>13</v>
      </c>
      <c r="N10" s="324">
        <v>14</v>
      </c>
      <c r="O10" s="324">
        <v>15</v>
      </c>
      <c r="P10" s="324">
        <v>16</v>
      </c>
      <c r="Q10" s="324">
        <v>17</v>
      </c>
      <c r="R10" s="324">
        <v>18</v>
      </c>
      <c r="S10" s="325">
        <v>19</v>
      </c>
    </row>
    <row r="11" spans="1:19" s="810" customFormat="1" ht="15.75" customHeight="1">
      <c r="A11" s="627">
        <v>1</v>
      </c>
      <c r="B11" s="308" t="s">
        <v>1022</v>
      </c>
      <c r="C11" s="816">
        <v>0</v>
      </c>
      <c r="D11" s="816">
        <v>0</v>
      </c>
      <c r="E11" s="816">
        <v>0</v>
      </c>
      <c r="F11" s="816">
        <v>0</v>
      </c>
      <c r="G11" s="816">
        <v>0</v>
      </c>
      <c r="H11" s="816">
        <v>0</v>
      </c>
      <c r="I11" s="816">
        <v>0</v>
      </c>
      <c r="J11" s="816">
        <v>0</v>
      </c>
      <c r="K11" s="816">
        <v>0</v>
      </c>
      <c r="L11" s="816">
        <v>0</v>
      </c>
      <c r="M11" s="816">
        <v>0</v>
      </c>
      <c r="N11" s="816">
        <v>0</v>
      </c>
      <c r="O11" s="816">
        <v>0</v>
      </c>
      <c r="P11" s="816">
        <v>0</v>
      </c>
      <c r="Q11" s="816">
        <v>0</v>
      </c>
      <c r="R11" s="816">
        <v>0</v>
      </c>
      <c r="S11" s="816">
        <v>0</v>
      </c>
    </row>
    <row r="12" spans="1:19" s="810" customFormat="1" ht="15.75" customHeight="1">
      <c r="A12" s="627">
        <v>2</v>
      </c>
      <c r="B12" s="308" t="s">
        <v>1023</v>
      </c>
      <c r="C12" s="816">
        <v>0</v>
      </c>
      <c r="D12" s="816">
        <v>0</v>
      </c>
      <c r="E12" s="816">
        <v>0</v>
      </c>
      <c r="F12" s="816">
        <v>0</v>
      </c>
      <c r="G12" s="816">
        <v>0</v>
      </c>
      <c r="H12" s="816">
        <v>0</v>
      </c>
      <c r="I12" s="816">
        <v>0</v>
      </c>
      <c r="J12" s="816">
        <v>0</v>
      </c>
      <c r="K12" s="816">
        <v>0</v>
      </c>
      <c r="L12" s="816">
        <v>0</v>
      </c>
      <c r="M12" s="816">
        <v>0</v>
      </c>
      <c r="N12" s="816">
        <v>0</v>
      </c>
      <c r="O12" s="816">
        <v>0</v>
      </c>
      <c r="P12" s="816">
        <v>0</v>
      </c>
      <c r="Q12" s="816">
        <v>0</v>
      </c>
      <c r="R12" s="816">
        <v>0</v>
      </c>
      <c r="S12" s="816">
        <v>0</v>
      </c>
    </row>
    <row r="13" spans="1:19" s="810" customFormat="1" ht="15.75" customHeight="1">
      <c r="A13" s="627">
        <v>3</v>
      </c>
      <c r="B13" s="308" t="s">
        <v>1024</v>
      </c>
      <c r="C13" s="816">
        <v>0</v>
      </c>
      <c r="D13" s="816">
        <v>0</v>
      </c>
      <c r="E13" s="816">
        <v>0</v>
      </c>
      <c r="F13" s="816">
        <v>0</v>
      </c>
      <c r="G13" s="816">
        <v>0</v>
      </c>
      <c r="H13" s="816">
        <v>0</v>
      </c>
      <c r="I13" s="816">
        <v>0</v>
      </c>
      <c r="J13" s="816">
        <v>0</v>
      </c>
      <c r="K13" s="816">
        <v>0</v>
      </c>
      <c r="L13" s="816">
        <v>0</v>
      </c>
      <c r="M13" s="816">
        <v>0</v>
      </c>
      <c r="N13" s="816">
        <v>0</v>
      </c>
      <c r="O13" s="816">
        <v>0</v>
      </c>
      <c r="P13" s="816">
        <v>0</v>
      </c>
      <c r="Q13" s="816">
        <v>0</v>
      </c>
      <c r="R13" s="816">
        <v>0</v>
      </c>
      <c r="S13" s="816">
        <v>0</v>
      </c>
    </row>
    <row r="14" spans="1:19" s="810" customFormat="1" ht="15.75" customHeight="1">
      <c r="A14" s="627">
        <v>4</v>
      </c>
      <c r="B14" s="308" t="s">
        <v>1025</v>
      </c>
      <c r="C14" s="816">
        <v>0</v>
      </c>
      <c r="D14" s="816">
        <v>0</v>
      </c>
      <c r="E14" s="816">
        <v>0</v>
      </c>
      <c r="F14" s="816">
        <v>0</v>
      </c>
      <c r="G14" s="816">
        <v>0</v>
      </c>
      <c r="H14" s="816">
        <v>0</v>
      </c>
      <c r="I14" s="816">
        <v>0</v>
      </c>
      <c r="J14" s="816">
        <v>0</v>
      </c>
      <c r="K14" s="816">
        <v>0</v>
      </c>
      <c r="L14" s="816">
        <v>0</v>
      </c>
      <c r="M14" s="816">
        <v>0</v>
      </c>
      <c r="N14" s="816">
        <v>0</v>
      </c>
      <c r="O14" s="816">
        <v>0</v>
      </c>
      <c r="P14" s="816">
        <v>0</v>
      </c>
      <c r="Q14" s="816">
        <v>0</v>
      </c>
      <c r="R14" s="816">
        <v>0</v>
      </c>
      <c r="S14" s="816">
        <v>0</v>
      </c>
    </row>
    <row r="15" spans="1:19" s="810" customFormat="1" ht="15.75" customHeight="1">
      <c r="A15" s="627">
        <v>5</v>
      </c>
      <c r="B15" s="308" t="s">
        <v>1026</v>
      </c>
      <c r="C15" s="816">
        <v>0</v>
      </c>
      <c r="D15" s="816">
        <v>0</v>
      </c>
      <c r="E15" s="816">
        <v>0</v>
      </c>
      <c r="F15" s="816">
        <v>0</v>
      </c>
      <c r="G15" s="816">
        <v>0</v>
      </c>
      <c r="H15" s="816">
        <v>0</v>
      </c>
      <c r="I15" s="816">
        <v>0</v>
      </c>
      <c r="J15" s="816">
        <v>0</v>
      </c>
      <c r="K15" s="816">
        <v>0</v>
      </c>
      <c r="L15" s="816">
        <v>0</v>
      </c>
      <c r="M15" s="816">
        <v>0</v>
      </c>
      <c r="N15" s="816">
        <v>0</v>
      </c>
      <c r="O15" s="816">
        <v>0</v>
      </c>
      <c r="P15" s="816">
        <v>0</v>
      </c>
      <c r="Q15" s="816">
        <v>0</v>
      </c>
      <c r="R15" s="816">
        <v>0</v>
      </c>
      <c r="S15" s="816">
        <v>0</v>
      </c>
    </row>
    <row r="16" spans="1:19" s="810" customFormat="1" ht="15.75" customHeight="1">
      <c r="A16" s="627">
        <v>6</v>
      </c>
      <c r="B16" s="308" t="s">
        <v>1027</v>
      </c>
      <c r="C16" s="816">
        <v>0</v>
      </c>
      <c r="D16" s="816">
        <v>0</v>
      </c>
      <c r="E16" s="816">
        <v>0</v>
      </c>
      <c r="F16" s="816">
        <v>0</v>
      </c>
      <c r="G16" s="816">
        <v>0</v>
      </c>
      <c r="H16" s="816">
        <v>0</v>
      </c>
      <c r="I16" s="816">
        <v>0</v>
      </c>
      <c r="J16" s="816">
        <v>0</v>
      </c>
      <c r="K16" s="816">
        <v>0</v>
      </c>
      <c r="L16" s="816">
        <v>0</v>
      </c>
      <c r="M16" s="816">
        <v>0</v>
      </c>
      <c r="N16" s="816">
        <v>0</v>
      </c>
      <c r="O16" s="816">
        <v>0</v>
      </c>
      <c r="P16" s="816">
        <v>0</v>
      </c>
      <c r="Q16" s="816">
        <v>0</v>
      </c>
      <c r="R16" s="816">
        <v>0</v>
      </c>
      <c r="S16" s="816">
        <v>0</v>
      </c>
    </row>
    <row r="17" spans="1:19" s="810" customFormat="1" ht="15.75" customHeight="1">
      <c r="A17" s="627">
        <v>7</v>
      </c>
      <c r="B17" s="308" t="s">
        <v>1028</v>
      </c>
      <c r="C17" s="816">
        <v>0</v>
      </c>
      <c r="D17" s="816">
        <v>0</v>
      </c>
      <c r="E17" s="816">
        <v>0</v>
      </c>
      <c r="F17" s="816">
        <v>0</v>
      </c>
      <c r="G17" s="816">
        <v>0</v>
      </c>
      <c r="H17" s="816">
        <v>0</v>
      </c>
      <c r="I17" s="816">
        <v>0</v>
      </c>
      <c r="J17" s="816">
        <v>0</v>
      </c>
      <c r="K17" s="816">
        <v>0</v>
      </c>
      <c r="L17" s="816">
        <v>0</v>
      </c>
      <c r="M17" s="816">
        <v>0</v>
      </c>
      <c r="N17" s="816">
        <v>0</v>
      </c>
      <c r="O17" s="816">
        <v>0</v>
      </c>
      <c r="P17" s="816">
        <v>0</v>
      </c>
      <c r="Q17" s="816">
        <v>0</v>
      </c>
      <c r="R17" s="816">
        <v>0</v>
      </c>
      <c r="S17" s="816">
        <v>0</v>
      </c>
    </row>
    <row r="18" spans="1:19" s="810" customFormat="1" ht="15.75" customHeight="1">
      <c r="A18" s="627">
        <v>8</v>
      </c>
      <c r="B18" s="308" t="s">
        <v>1029</v>
      </c>
      <c r="C18" s="816">
        <v>0</v>
      </c>
      <c r="D18" s="816">
        <v>0</v>
      </c>
      <c r="E18" s="816">
        <v>0</v>
      </c>
      <c r="F18" s="816">
        <v>0</v>
      </c>
      <c r="G18" s="816">
        <v>0</v>
      </c>
      <c r="H18" s="816">
        <v>0</v>
      </c>
      <c r="I18" s="816">
        <v>0</v>
      </c>
      <c r="J18" s="816">
        <v>0</v>
      </c>
      <c r="K18" s="816">
        <v>0</v>
      </c>
      <c r="L18" s="816">
        <v>0</v>
      </c>
      <c r="M18" s="816">
        <v>0</v>
      </c>
      <c r="N18" s="816">
        <v>0</v>
      </c>
      <c r="O18" s="816">
        <v>0</v>
      </c>
      <c r="P18" s="816">
        <v>0</v>
      </c>
      <c r="Q18" s="816">
        <v>0</v>
      </c>
      <c r="R18" s="816">
        <v>0</v>
      </c>
      <c r="S18" s="816">
        <v>0</v>
      </c>
    </row>
    <row r="19" spans="1:19" s="810" customFormat="1" ht="15.75" customHeight="1">
      <c r="A19" s="627">
        <v>9</v>
      </c>
      <c r="B19" s="308" t="s">
        <v>1030</v>
      </c>
      <c r="C19" s="816">
        <v>0</v>
      </c>
      <c r="D19" s="816">
        <v>0</v>
      </c>
      <c r="E19" s="816">
        <v>0</v>
      </c>
      <c r="F19" s="816">
        <v>0</v>
      </c>
      <c r="G19" s="816">
        <v>0</v>
      </c>
      <c r="H19" s="816">
        <v>0</v>
      </c>
      <c r="I19" s="816">
        <v>0</v>
      </c>
      <c r="J19" s="816">
        <v>0</v>
      </c>
      <c r="K19" s="816">
        <v>0</v>
      </c>
      <c r="L19" s="816">
        <v>0</v>
      </c>
      <c r="M19" s="816">
        <v>0</v>
      </c>
      <c r="N19" s="816">
        <v>0</v>
      </c>
      <c r="O19" s="816">
        <v>0</v>
      </c>
      <c r="P19" s="816">
        <v>0</v>
      </c>
      <c r="Q19" s="816">
        <v>0</v>
      </c>
      <c r="R19" s="816">
        <v>0</v>
      </c>
      <c r="S19" s="816">
        <v>0</v>
      </c>
    </row>
    <row r="20" spans="1:19" s="810" customFormat="1" ht="15.75" customHeight="1">
      <c r="A20" s="627">
        <v>10</v>
      </c>
      <c r="B20" s="308" t="s">
        <v>1031</v>
      </c>
      <c r="C20" s="816">
        <v>0</v>
      </c>
      <c r="D20" s="816">
        <v>0</v>
      </c>
      <c r="E20" s="816">
        <v>0</v>
      </c>
      <c r="F20" s="816">
        <v>0</v>
      </c>
      <c r="G20" s="816">
        <v>0</v>
      </c>
      <c r="H20" s="816">
        <v>0</v>
      </c>
      <c r="I20" s="816">
        <v>0</v>
      </c>
      <c r="J20" s="816">
        <v>0</v>
      </c>
      <c r="K20" s="816">
        <v>0</v>
      </c>
      <c r="L20" s="816">
        <v>0</v>
      </c>
      <c r="M20" s="816">
        <v>0</v>
      </c>
      <c r="N20" s="816">
        <v>0</v>
      </c>
      <c r="O20" s="816">
        <v>0</v>
      </c>
      <c r="P20" s="816">
        <v>0</v>
      </c>
      <c r="Q20" s="816">
        <v>0</v>
      </c>
      <c r="R20" s="816">
        <v>0</v>
      </c>
      <c r="S20" s="816">
        <v>0</v>
      </c>
    </row>
    <row r="21" spans="1:19" s="810" customFormat="1" ht="15.75" customHeight="1">
      <c r="A21" s="627">
        <v>11</v>
      </c>
      <c r="B21" s="308" t="s">
        <v>1032</v>
      </c>
      <c r="C21" s="816">
        <v>0</v>
      </c>
      <c r="D21" s="816">
        <v>0</v>
      </c>
      <c r="E21" s="816">
        <v>0</v>
      </c>
      <c r="F21" s="816">
        <v>0</v>
      </c>
      <c r="G21" s="816">
        <v>0</v>
      </c>
      <c r="H21" s="816">
        <v>0</v>
      </c>
      <c r="I21" s="816">
        <v>0</v>
      </c>
      <c r="J21" s="816">
        <v>0</v>
      </c>
      <c r="K21" s="816">
        <v>0</v>
      </c>
      <c r="L21" s="816">
        <v>0</v>
      </c>
      <c r="M21" s="816">
        <v>0</v>
      </c>
      <c r="N21" s="816">
        <v>0</v>
      </c>
      <c r="O21" s="816">
        <v>0</v>
      </c>
      <c r="P21" s="816">
        <v>0</v>
      </c>
      <c r="Q21" s="816">
        <v>0</v>
      </c>
      <c r="R21" s="816">
        <v>0</v>
      </c>
      <c r="S21" s="816">
        <v>0</v>
      </c>
    </row>
    <row r="22" spans="1:19" s="810" customFormat="1" ht="15.75" customHeight="1">
      <c r="A22" s="627">
        <v>12</v>
      </c>
      <c r="B22" s="308" t="s">
        <v>1033</v>
      </c>
      <c r="C22" s="816">
        <v>0</v>
      </c>
      <c r="D22" s="816">
        <v>0</v>
      </c>
      <c r="E22" s="816">
        <v>0</v>
      </c>
      <c r="F22" s="816">
        <v>0</v>
      </c>
      <c r="G22" s="816">
        <v>0</v>
      </c>
      <c r="H22" s="816">
        <v>0</v>
      </c>
      <c r="I22" s="816">
        <v>0</v>
      </c>
      <c r="J22" s="816">
        <v>0</v>
      </c>
      <c r="K22" s="816">
        <v>0</v>
      </c>
      <c r="L22" s="816">
        <v>0</v>
      </c>
      <c r="M22" s="816">
        <v>0</v>
      </c>
      <c r="N22" s="816">
        <v>0</v>
      </c>
      <c r="O22" s="816">
        <v>0</v>
      </c>
      <c r="P22" s="816">
        <v>0</v>
      </c>
      <c r="Q22" s="816">
        <v>0</v>
      </c>
      <c r="R22" s="816">
        <v>0</v>
      </c>
      <c r="S22" s="816">
        <v>0</v>
      </c>
    </row>
    <row r="23" spans="1:19" s="810" customFormat="1" ht="15.75" customHeight="1">
      <c r="A23" s="627">
        <v>13</v>
      </c>
      <c r="B23" s="308" t="s">
        <v>1034</v>
      </c>
      <c r="C23" s="816">
        <v>0</v>
      </c>
      <c r="D23" s="816">
        <v>0</v>
      </c>
      <c r="E23" s="816">
        <v>0</v>
      </c>
      <c r="F23" s="816">
        <v>0</v>
      </c>
      <c r="G23" s="816">
        <v>0</v>
      </c>
      <c r="H23" s="816">
        <v>0</v>
      </c>
      <c r="I23" s="816">
        <v>0</v>
      </c>
      <c r="J23" s="816">
        <v>0</v>
      </c>
      <c r="K23" s="816">
        <v>0</v>
      </c>
      <c r="L23" s="816">
        <v>0</v>
      </c>
      <c r="M23" s="816">
        <v>0</v>
      </c>
      <c r="N23" s="816">
        <v>0</v>
      </c>
      <c r="O23" s="816">
        <v>0</v>
      </c>
      <c r="P23" s="816">
        <v>0</v>
      </c>
      <c r="Q23" s="816">
        <v>0</v>
      </c>
      <c r="R23" s="816">
        <v>0</v>
      </c>
      <c r="S23" s="816">
        <v>0</v>
      </c>
    </row>
    <row r="24" spans="1:19" s="810" customFormat="1" ht="15.75" customHeight="1">
      <c r="A24" s="627">
        <v>14</v>
      </c>
      <c r="B24" s="308" t="s">
        <v>1035</v>
      </c>
      <c r="C24" s="816">
        <v>0</v>
      </c>
      <c r="D24" s="816">
        <v>0</v>
      </c>
      <c r="E24" s="816">
        <v>0</v>
      </c>
      <c r="F24" s="816">
        <v>0</v>
      </c>
      <c r="G24" s="816">
        <v>0</v>
      </c>
      <c r="H24" s="816">
        <v>0</v>
      </c>
      <c r="I24" s="816">
        <v>0</v>
      </c>
      <c r="J24" s="816">
        <v>0</v>
      </c>
      <c r="K24" s="816">
        <v>0</v>
      </c>
      <c r="L24" s="816">
        <v>0</v>
      </c>
      <c r="M24" s="816">
        <v>0</v>
      </c>
      <c r="N24" s="816">
        <v>0</v>
      </c>
      <c r="O24" s="816">
        <v>0</v>
      </c>
      <c r="P24" s="816">
        <v>0</v>
      </c>
      <c r="Q24" s="816">
        <v>0</v>
      </c>
      <c r="R24" s="816">
        <v>0</v>
      </c>
      <c r="S24" s="816">
        <v>0</v>
      </c>
    </row>
    <row r="25" spans="1:19" s="810" customFormat="1" ht="15.75" customHeight="1">
      <c r="A25" s="627">
        <v>15</v>
      </c>
      <c r="B25" s="308" t="s">
        <v>1036</v>
      </c>
      <c r="C25" s="816">
        <v>0</v>
      </c>
      <c r="D25" s="816">
        <v>0</v>
      </c>
      <c r="E25" s="816">
        <v>0</v>
      </c>
      <c r="F25" s="816">
        <v>0</v>
      </c>
      <c r="G25" s="816">
        <v>0</v>
      </c>
      <c r="H25" s="816">
        <v>0</v>
      </c>
      <c r="I25" s="816">
        <v>0</v>
      </c>
      <c r="J25" s="816">
        <v>0</v>
      </c>
      <c r="K25" s="816">
        <v>0</v>
      </c>
      <c r="L25" s="816">
        <v>0</v>
      </c>
      <c r="M25" s="816">
        <v>0</v>
      </c>
      <c r="N25" s="816">
        <v>0</v>
      </c>
      <c r="O25" s="816">
        <v>0</v>
      </c>
      <c r="P25" s="816">
        <v>0</v>
      </c>
      <c r="Q25" s="816">
        <v>0</v>
      </c>
      <c r="R25" s="816">
        <v>0</v>
      </c>
      <c r="S25" s="816">
        <v>0</v>
      </c>
    </row>
    <row r="26" spans="1:19" s="810" customFormat="1" ht="15.75" customHeight="1">
      <c r="A26" s="627">
        <v>16</v>
      </c>
      <c r="B26" s="308" t="s">
        <v>1037</v>
      </c>
      <c r="C26" s="816">
        <v>0</v>
      </c>
      <c r="D26" s="816">
        <v>0</v>
      </c>
      <c r="E26" s="816">
        <v>0</v>
      </c>
      <c r="F26" s="816">
        <v>0</v>
      </c>
      <c r="G26" s="816">
        <v>0</v>
      </c>
      <c r="H26" s="816">
        <v>0</v>
      </c>
      <c r="I26" s="816">
        <v>0</v>
      </c>
      <c r="J26" s="816">
        <v>0</v>
      </c>
      <c r="K26" s="816">
        <v>0</v>
      </c>
      <c r="L26" s="816">
        <v>0</v>
      </c>
      <c r="M26" s="816">
        <v>0</v>
      </c>
      <c r="N26" s="816">
        <v>0</v>
      </c>
      <c r="O26" s="816">
        <v>0</v>
      </c>
      <c r="P26" s="816">
        <v>0</v>
      </c>
      <c r="Q26" s="816">
        <v>0</v>
      </c>
      <c r="R26" s="816">
        <v>0</v>
      </c>
      <c r="S26" s="816">
        <v>0</v>
      </c>
    </row>
    <row r="27" spans="1:19" s="810" customFormat="1" ht="15.75" customHeight="1">
      <c r="A27" s="627">
        <v>17</v>
      </c>
      <c r="B27" s="308" t="s">
        <v>1038</v>
      </c>
      <c r="C27" s="816">
        <v>0</v>
      </c>
      <c r="D27" s="816">
        <v>0</v>
      </c>
      <c r="E27" s="816">
        <v>0</v>
      </c>
      <c r="F27" s="816">
        <v>0</v>
      </c>
      <c r="G27" s="816">
        <v>0</v>
      </c>
      <c r="H27" s="816">
        <v>0</v>
      </c>
      <c r="I27" s="816">
        <v>0</v>
      </c>
      <c r="J27" s="816">
        <v>0</v>
      </c>
      <c r="K27" s="816">
        <v>0</v>
      </c>
      <c r="L27" s="816">
        <v>0</v>
      </c>
      <c r="M27" s="816">
        <v>0</v>
      </c>
      <c r="N27" s="816">
        <v>0</v>
      </c>
      <c r="O27" s="816">
        <v>0</v>
      </c>
      <c r="P27" s="816">
        <v>0</v>
      </c>
      <c r="Q27" s="816">
        <v>0</v>
      </c>
      <c r="R27" s="816">
        <v>0</v>
      </c>
      <c r="S27" s="816">
        <v>0</v>
      </c>
    </row>
    <row r="28" spans="1:19" s="810" customFormat="1" ht="15.75" customHeight="1">
      <c r="A28" s="627">
        <v>18</v>
      </c>
      <c r="B28" s="308" t="s">
        <v>1039</v>
      </c>
      <c r="C28" s="816">
        <v>0</v>
      </c>
      <c r="D28" s="816">
        <v>0</v>
      </c>
      <c r="E28" s="816">
        <v>0</v>
      </c>
      <c r="F28" s="816">
        <v>0</v>
      </c>
      <c r="G28" s="816">
        <v>0</v>
      </c>
      <c r="H28" s="816">
        <v>0</v>
      </c>
      <c r="I28" s="816">
        <v>0</v>
      </c>
      <c r="J28" s="816">
        <v>0</v>
      </c>
      <c r="K28" s="816">
        <v>0</v>
      </c>
      <c r="L28" s="816">
        <v>0</v>
      </c>
      <c r="M28" s="816">
        <v>0</v>
      </c>
      <c r="N28" s="816">
        <v>0</v>
      </c>
      <c r="O28" s="816">
        <v>0</v>
      </c>
      <c r="P28" s="816">
        <v>0</v>
      </c>
      <c r="Q28" s="816">
        <v>0</v>
      </c>
      <c r="R28" s="816">
        <v>0</v>
      </c>
      <c r="S28" s="816">
        <v>0</v>
      </c>
    </row>
    <row r="29" spans="1:19" s="810" customFormat="1" ht="15.75" customHeight="1">
      <c r="A29" s="627">
        <v>19</v>
      </c>
      <c r="B29" s="308" t="s">
        <v>1071</v>
      </c>
      <c r="C29" s="816">
        <v>0</v>
      </c>
      <c r="D29" s="816">
        <v>0</v>
      </c>
      <c r="E29" s="816">
        <v>0</v>
      </c>
      <c r="F29" s="816">
        <v>0</v>
      </c>
      <c r="G29" s="816">
        <v>0</v>
      </c>
      <c r="H29" s="816">
        <v>0</v>
      </c>
      <c r="I29" s="816">
        <v>0</v>
      </c>
      <c r="J29" s="816">
        <v>0</v>
      </c>
      <c r="K29" s="816">
        <v>0</v>
      </c>
      <c r="L29" s="816">
        <v>0</v>
      </c>
      <c r="M29" s="816">
        <v>0</v>
      </c>
      <c r="N29" s="816">
        <v>0</v>
      </c>
      <c r="O29" s="816">
        <v>0</v>
      </c>
      <c r="P29" s="816">
        <v>0</v>
      </c>
      <c r="Q29" s="816">
        <v>0</v>
      </c>
      <c r="R29" s="816">
        <v>0</v>
      </c>
      <c r="S29" s="816">
        <v>0</v>
      </c>
    </row>
    <row r="30" spans="1:19" s="810" customFormat="1" ht="15.75" customHeight="1">
      <c r="A30" s="627">
        <v>20</v>
      </c>
      <c r="B30" s="308" t="s">
        <v>1040</v>
      </c>
      <c r="C30" s="816">
        <v>0</v>
      </c>
      <c r="D30" s="816">
        <v>0</v>
      </c>
      <c r="E30" s="816">
        <v>0</v>
      </c>
      <c r="F30" s="816">
        <v>0</v>
      </c>
      <c r="G30" s="816">
        <v>0</v>
      </c>
      <c r="H30" s="816">
        <v>0</v>
      </c>
      <c r="I30" s="816">
        <v>0</v>
      </c>
      <c r="J30" s="816">
        <v>0</v>
      </c>
      <c r="K30" s="816">
        <v>0</v>
      </c>
      <c r="L30" s="816">
        <v>0</v>
      </c>
      <c r="M30" s="816">
        <v>0</v>
      </c>
      <c r="N30" s="816">
        <v>0</v>
      </c>
      <c r="O30" s="816">
        <v>0</v>
      </c>
      <c r="P30" s="816">
        <v>0</v>
      </c>
      <c r="Q30" s="816">
        <v>0</v>
      </c>
      <c r="R30" s="816">
        <v>0</v>
      </c>
      <c r="S30" s="816">
        <v>0</v>
      </c>
    </row>
    <row r="31" spans="1:19" s="810" customFormat="1" ht="15.75" customHeight="1">
      <c r="A31" s="627">
        <v>21</v>
      </c>
      <c r="B31" s="308" t="s">
        <v>1041</v>
      </c>
      <c r="C31" s="816">
        <v>0</v>
      </c>
      <c r="D31" s="816">
        <v>0</v>
      </c>
      <c r="E31" s="816">
        <v>0</v>
      </c>
      <c r="F31" s="816">
        <v>0</v>
      </c>
      <c r="G31" s="816">
        <v>0</v>
      </c>
      <c r="H31" s="816">
        <v>0</v>
      </c>
      <c r="I31" s="816">
        <v>0</v>
      </c>
      <c r="J31" s="816">
        <v>0</v>
      </c>
      <c r="K31" s="816">
        <v>0</v>
      </c>
      <c r="L31" s="816">
        <v>0</v>
      </c>
      <c r="M31" s="816">
        <v>0</v>
      </c>
      <c r="N31" s="816">
        <v>0</v>
      </c>
      <c r="O31" s="816">
        <v>0</v>
      </c>
      <c r="P31" s="816">
        <v>0</v>
      </c>
      <c r="Q31" s="816">
        <v>0</v>
      </c>
      <c r="R31" s="816">
        <v>0</v>
      </c>
      <c r="S31" s="816">
        <v>0</v>
      </c>
    </row>
    <row r="32" spans="1:19" s="810" customFormat="1" ht="15.75" customHeight="1">
      <c r="A32" s="627">
        <v>22</v>
      </c>
      <c r="B32" s="308" t="s">
        <v>1042</v>
      </c>
      <c r="C32" s="816">
        <v>0</v>
      </c>
      <c r="D32" s="816">
        <v>0</v>
      </c>
      <c r="E32" s="816">
        <v>0</v>
      </c>
      <c r="F32" s="816">
        <v>0</v>
      </c>
      <c r="G32" s="816">
        <v>0</v>
      </c>
      <c r="H32" s="816">
        <v>0</v>
      </c>
      <c r="I32" s="816">
        <v>0</v>
      </c>
      <c r="J32" s="816">
        <v>0</v>
      </c>
      <c r="K32" s="816">
        <v>0</v>
      </c>
      <c r="L32" s="816">
        <v>0</v>
      </c>
      <c r="M32" s="816">
        <v>0</v>
      </c>
      <c r="N32" s="816">
        <v>0</v>
      </c>
      <c r="O32" s="816">
        <v>0</v>
      </c>
      <c r="P32" s="816">
        <v>0</v>
      </c>
      <c r="Q32" s="816">
        <v>0</v>
      </c>
      <c r="R32" s="816">
        <v>0</v>
      </c>
      <c r="S32" s="816">
        <v>0</v>
      </c>
    </row>
    <row r="33" spans="1:19" s="810" customFormat="1" ht="15.75" customHeight="1">
      <c r="A33" s="627">
        <v>23</v>
      </c>
      <c r="B33" s="308" t="s">
        <v>1043</v>
      </c>
      <c r="C33" s="816">
        <v>0</v>
      </c>
      <c r="D33" s="816">
        <v>0</v>
      </c>
      <c r="E33" s="816">
        <v>0</v>
      </c>
      <c r="F33" s="816">
        <v>0</v>
      </c>
      <c r="G33" s="816">
        <v>0</v>
      </c>
      <c r="H33" s="816">
        <v>0</v>
      </c>
      <c r="I33" s="816">
        <v>0</v>
      </c>
      <c r="J33" s="816">
        <v>0</v>
      </c>
      <c r="K33" s="816">
        <v>0</v>
      </c>
      <c r="L33" s="816">
        <v>0</v>
      </c>
      <c r="M33" s="816">
        <v>0</v>
      </c>
      <c r="N33" s="816">
        <v>0</v>
      </c>
      <c r="O33" s="816">
        <v>0</v>
      </c>
      <c r="P33" s="816">
        <v>0</v>
      </c>
      <c r="Q33" s="816">
        <v>0</v>
      </c>
      <c r="R33" s="816">
        <v>0</v>
      </c>
      <c r="S33" s="816">
        <v>0</v>
      </c>
    </row>
    <row r="34" spans="1:19" s="810" customFormat="1" ht="15.75" customHeight="1">
      <c r="A34" s="627">
        <v>24</v>
      </c>
      <c r="B34" s="308" t="s">
        <v>1044</v>
      </c>
      <c r="C34" s="816">
        <v>0</v>
      </c>
      <c r="D34" s="816">
        <v>0</v>
      </c>
      <c r="E34" s="816">
        <v>0</v>
      </c>
      <c r="F34" s="816">
        <v>0</v>
      </c>
      <c r="G34" s="816">
        <v>0</v>
      </c>
      <c r="H34" s="816">
        <v>0</v>
      </c>
      <c r="I34" s="816">
        <v>0</v>
      </c>
      <c r="J34" s="816">
        <v>0</v>
      </c>
      <c r="K34" s="816">
        <v>0</v>
      </c>
      <c r="L34" s="816">
        <v>0</v>
      </c>
      <c r="M34" s="816">
        <v>0</v>
      </c>
      <c r="N34" s="816">
        <v>0</v>
      </c>
      <c r="O34" s="816">
        <v>0</v>
      </c>
      <c r="P34" s="816">
        <v>0</v>
      </c>
      <c r="Q34" s="816">
        <v>0</v>
      </c>
      <c r="R34" s="816">
        <v>0</v>
      </c>
      <c r="S34" s="816">
        <v>0</v>
      </c>
    </row>
    <row r="35" spans="1:19" s="810" customFormat="1" ht="15.75" customHeight="1">
      <c r="A35" s="627">
        <v>25</v>
      </c>
      <c r="B35" s="308" t="s">
        <v>1046</v>
      </c>
      <c r="C35" s="816">
        <v>0</v>
      </c>
      <c r="D35" s="816">
        <v>0</v>
      </c>
      <c r="E35" s="816">
        <v>0</v>
      </c>
      <c r="F35" s="816">
        <v>0</v>
      </c>
      <c r="G35" s="816">
        <v>0</v>
      </c>
      <c r="H35" s="816">
        <v>0</v>
      </c>
      <c r="I35" s="816">
        <v>0</v>
      </c>
      <c r="J35" s="816">
        <v>0</v>
      </c>
      <c r="K35" s="816">
        <v>0</v>
      </c>
      <c r="L35" s="816">
        <v>0</v>
      </c>
      <c r="M35" s="816">
        <v>0</v>
      </c>
      <c r="N35" s="816">
        <v>0</v>
      </c>
      <c r="O35" s="816">
        <v>0</v>
      </c>
      <c r="P35" s="816">
        <v>0</v>
      </c>
      <c r="Q35" s="816">
        <v>0</v>
      </c>
      <c r="R35" s="816">
        <v>0</v>
      </c>
      <c r="S35" s="816">
        <v>0</v>
      </c>
    </row>
    <row r="36" spans="1:19" s="810" customFormat="1" ht="15.75" customHeight="1">
      <c r="A36" s="627">
        <v>26</v>
      </c>
      <c r="B36" s="308" t="s">
        <v>1047</v>
      </c>
      <c r="C36" s="816">
        <v>0</v>
      </c>
      <c r="D36" s="816">
        <v>0</v>
      </c>
      <c r="E36" s="816">
        <v>0</v>
      </c>
      <c r="F36" s="816">
        <v>0</v>
      </c>
      <c r="G36" s="816">
        <v>0</v>
      </c>
      <c r="H36" s="816">
        <v>0</v>
      </c>
      <c r="I36" s="816">
        <v>0</v>
      </c>
      <c r="J36" s="816">
        <v>0</v>
      </c>
      <c r="K36" s="816">
        <v>0</v>
      </c>
      <c r="L36" s="816">
        <v>0</v>
      </c>
      <c r="M36" s="816">
        <v>0</v>
      </c>
      <c r="N36" s="816">
        <v>0</v>
      </c>
      <c r="O36" s="816">
        <v>0</v>
      </c>
      <c r="P36" s="816">
        <v>0</v>
      </c>
      <c r="Q36" s="816">
        <v>0</v>
      </c>
      <c r="R36" s="816">
        <v>0</v>
      </c>
      <c r="S36" s="816">
        <v>0</v>
      </c>
    </row>
    <row r="37" spans="1:19" s="810" customFormat="1" ht="15.75" customHeight="1">
      <c r="A37" s="627">
        <v>27</v>
      </c>
      <c r="B37" s="308" t="s">
        <v>1048</v>
      </c>
      <c r="C37" s="816">
        <v>0</v>
      </c>
      <c r="D37" s="816">
        <v>0</v>
      </c>
      <c r="E37" s="816">
        <v>0</v>
      </c>
      <c r="F37" s="816">
        <v>0</v>
      </c>
      <c r="G37" s="816">
        <v>0</v>
      </c>
      <c r="H37" s="816">
        <v>0</v>
      </c>
      <c r="I37" s="816">
        <v>0</v>
      </c>
      <c r="J37" s="816">
        <v>0</v>
      </c>
      <c r="K37" s="816">
        <v>0</v>
      </c>
      <c r="L37" s="816">
        <v>0</v>
      </c>
      <c r="M37" s="816">
        <v>0</v>
      </c>
      <c r="N37" s="816">
        <v>0</v>
      </c>
      <c r="O37" s="816">
        <v>0</v>
      </c>
      <c r="P37" s="816">
        <v>0</v>
      </c>
      <c r="Q37" s="816">
        <v>0</v>
      </c>
      <c r="R37" s="816">
        <v>0</v>
      </c>
      <c r="S37" s="816">
        <v>0</v>
      </c>
    </row>
    <row r="38" spans="1:19" s="810" customFormat="1" ht="15.75" customHeight="1">
      <c r="A38" s="627">
        <v>28</v>
      </c>
      <c r="B38" s="308" t="s">
        <v>1049</v>
      </c>
      <c r="C38" s="816">
        <v>0</v>
      </c>
      <c r="D38" s="816">
        <v>0</v>
      </c>
      <c r="E38" s="816">
        <v>0</v>
      </c>
      <c r="F38" s="816">
        <v>0</v>
      </c>
      <c r="G38" s="816">
        <v>0</v>
      </c>
      <c r="H38" s="816">
        <v>0</v>
      </c>
      <c r="I38" s="816">
        <v>0</v>
      </c>
      <c r="J38" s="816">
        <v>0</v>
      </c>
      <c r="K38" s="816">
        <v>0</v>
      </c>
      <c r="L38" s="816">
        <v>0</v>
      </c>
      <c r="M38" s="816">
        <v>0</v>
      </c>
      <c r="N38" s="816">
        <v>0</v>
      </c>
      <c r="O38" s="816">
        <v>0</v>
      </c>
      <c r="P38" s="816">
        <v>0</v>
      </c>
      <c r="Q38" s="816">
        <v>0</v>
      </c>
      <c r="R38" s="816">
        <v>0</v>
      </c>
      <c r="S38" s="816">
        <v>0</v>
      </c>
    </row>
    <row r="39" spans="1:19" s="810" customFormat="1" ht="15.75" customHeight="1">
      <c r="A39" s="627">
        <v>29</v>
      </c>
      <c r="B39" s="308" t="s">
        <v>1050</v>
      </c>
      <c r="C39" s="816">
        <v>0</v>
      </c>
      <c r="D39" s="816">
        <v>0</v>
      </c>
      <c r="E39" s="816">
        <v>0</v>
      </c>
      <c r="F39" s="816">
        <v>0</v>
      </c>
      <c r="G39" s="816">
        <v>0</v>
      </c>
      <c r="H39" s="816">
        <v>0</v>
      </c>
      <c r="I39" s="816">
        <v>0</v>
      </c>
      <c r="J39" s="816">
        <v>0</v>
      </c>
      <c r="K39" s="816">
        <v>0</v>
      </c>
      <c r="L39" s="816">
        <v>0</v>
      </c>
      <c r="M39" s="816">
        <v>0</v>
      </c>
      <c r="N39" s="816">
        <v>0</v>
      </c>
      <c r="O39" s="816">
        <v>0</v>
      </c>
      <c r="P39" s="816">
        <v>0</v>
      </c>
      <c r="Q39" s="816">
        <v>0</v>
      </c>
      <c r="R39" s="816">
        <v>0</v>
      </c>
      <c r="S39" s="816">
        <v>0</v>
      </c>
    </row>
    <row r="40" spans="1:19" s="810" customFormat="1" ht="15.75" customHeight="1">
      <c r="A40" s="627">
        <v>30</v>
      </c>
      <c r="B40" s="308" t="s">
        <v>1051</v>
      </c>
      <c r="C40" s="816">
        <v>0</v>
      </c>
      <c r="D40" s="816">
        <v>0</v>
      </c>
      <c r="E40" s="816">
        <v>0</v>
      </c>
      <c r="F40" s="816">
        <v>0</v>
      </c>
      <c r="G40" s="816">
        <v>0</v>
      </c>
      <c r="H40" s="816">
        <v>0</v>
      </c>
      <c r="I40" s="816">
        <v>0</v>
      </c>
      <c r="J40" s="816">
        <v>0</v>
      </c>
      <c r="K40" s="816">
        <v>0</v>
      </c>
      <c r="L40" s="816">
        <v>0</v>
      </c>
      <c r="M40" s="816">
        <v>0</v>
      </c>
      <c r="N40" s="816">
        <v>0</v>
      </c>
      <c r="O40" s="816">
        <v>0</v>
      </c>
      <c r="P40" s="816">
        <v>0</v>
      </c>
      <c r="Q40" s="816">
        <v>0</v>
      </c>
      <c r="R40" s="816">
        <v>0</v>
      </c>
      <c r="S40" s="816">
        <v>0</v>
      </c>
    </row>
    <row r="41" spans="1:19" s="810" customFormat="1" ht="15.75" customHeight="1">
      <c r="A41" s="627">
        <v>31</v>
      </c>
      <c r="B41" s="308" t="s">
        <v>1052</v>
      </c>
      <c r="C41" s="816">
        <v>0</v>
      </c>
      <c r="D41" s="816">
        <v>0</v>
      </c>
      <c r="E41" s="816">
        <v>0</v>
      </c>
      <c r="F41" s="816">
        <v>0</v>
      </c>
      <c r="G41" s="816">
        <v>0</v>
      </c>
      <c r="H41" s="816">
        <v>0</v>
      </c>
      <c r="I41" s="816">
        <v>0</v>
      </c>
      <c r="J41" s="816">
        <v>0</v>
      </c>
      <c r="K41" s="816">
        <v>0</v>
      </c>
      <c r="L41" s="816">
        <v>0</v>
      </c>
      <c r="M41" s="816">
        <v>0</v>
      </c>
      <c r="N41" s="816">
        <v>0</v>
      </c>
      <c r="O41" s="816">
        <v>0</v>
      </c>
      <c r="P41" s="816">
        <v>0</v>
      </c>
      <c r="Q41" s="816">
        <v>0</v>
      </c>
      <c r="R41" s="816">
        <v>0</v>
      </c>
      <c r="S41" s="816">
        <v>0</v>
      </c>
    </row>
    <row r="42" spans="1:19" s="810" customFormat="1" ht="15.75" customHeight="1">
      <c r="A42" s="627">
        <v>32</v>
      </c>
      <c r="B42" s="308" t="s">
        <v>1053</v>
      </c>
      <c r="C42" s="816">
        <v>0</v>
      </c>
      <c r="D42" s="816">
        <v>0</v>
      </c>
      <c r="E42" s="816">
        <v>0</v>
      </c>
      <c r="F42" s="816">
        <v>0</v>
      </c>
      <c r="G42" s="816">
        <v>0</v>
      </c>
      <c r="H42" s="816">
        <v>0</v>
      </c>
      <c r="I42" s="816">
        <v>0</v>
      </c>
      <c r="J42" s="816">
        <v>0</v>
      </c>
      <c r="K42" s="816">
        <v>0</v>
      </c>
      <c r="L42" s="816">
        <v>0</v>
      </c>
      <c r="M42" s="816">
        <v>0</v>
      </c>
      <c r="N42" s="816">
        <v>0</v>
      </c>
      <c r="O42" s="816">
        <v>0</v>
      </c>
      <c r="P42" s="816">
        <v>0</v>
      </c>
      <c r="Q42" s="816">
        <v>0</v>
      </c>
      <c r="R42" s="816">
        <v>0</v>
      </c>
      <c r="S42" s="816">
        <v>0</v>
      </c>
    </row>
    <row r="43" spans="1:19" s="810" customFormat="1" ht="15.75" customHeight="1">
      <c r="A43" s="627">
        <v>33</v>
      </c>
      <c r="B43" s="308" t="s">
        <v>1054</v>
      </c>
      <c r="C43" s="816">
        <v>0</v>
      </c>
      <c r="D43" s="816">
        <v>0</v>
      </c>
      <c r="E43" s="816">
        <v>0</v>
      </c>
      <c r="F43" s="816">
        <v>0</v>
      </c>
      <c r="G43" s="816">
        <v>0</v>
      </c>
      <c r="H43" s="816">
        <v>0</v>
      </c>
      <c r="I43" s="816">
        <v>0</v>
      </c>
      <c r="J43" s="816">
        <v>0</v>
      </c>
      <c r="K43" s="816">
        <v>0</v>
      </c>
      <c r="L43" s="816">
        <v>0</v>
      </c>
      <c r="M43" s="816">
        <v>0</v>
      </c>
      <c r="N43" s="816">
        <v>0</v>
      </c>
      <c r="O43" s="816">
        <v>0</v>
      </c>
      <c r="P43" s="816">
        <v>0</v>
      </c>
      <c r="Q43" s="816">
        <v>0</v>
      </c>
      <c r="R43" s="816">
        <v>0</v>
      </c>
      <c r="S43" s="816">
        <v>0</v>
      </c>
    </row>
    <row r="44" spans="1:19" s="810" customFormat="1" ht="15.75" customHeight="1">
      <c r="A44" s="627">
        <v>34</v>
      </c>
      <c r="B44" s="308" t="s">
        <v>1055</v>
      </c>
      <c r="C44" s="816">
        <v>0</v>
      </c>
      <c r="D44" s="816">
        <v>0</v>
      </c>
      <c r="E44" s="816">
        <v>0</v>
      </c>
      <c r="F44" s="816">
        <v>0</v>
      </c>
      <c r="G44" s="816">
        <v>0</v>
      </c>
      <c r="H44" s="816">
        <v>0</v>
      </c>
      <c r="I44" s="816">
        <v>0</v>
      </c>
      <c r="J44" s="816">
        <v>0</v>
      </c>
      <c r="K44" s="816">
        <v>0</v>
      </c>
      <c r="L44" s="816">
        <v>0</v>
      </c>
      <c r="M44" s="816">
        <v>0</v>
      </c>
      <c r="N44" s="816">
        <v>0</v>
      </c>
      <c r="O44" s="816">
        <v>0</v>
      </c>
      <c r="P44" s="816">
        <v>0</v>
      </c>
      <c r="Q44" s="816">
        <v>0</v>
      </c>
      <c r="R44" s="816">
        <v>0</v>
      </c>
      <c r="S44" s="816">
        <v>0</v>
      </c>
    </row>
    <row r="45" spans="1:19" ht="15.75">
      <c r="A45" s="817" t="s">
        <v>18</v>
      </c>
      <c r="B45" s="817"/>
      <c r="C45" s="818">
        <f aca="true" t="shared" si="0" ref="C45:S45">SUM(C11:C44)</f>
        <v>0</v>
      </c>
      <c r="D45" s="818">
        <f t="shared" si="0"/>
        <v>0</v>
      </c>
      <c r="E45" s="818">
        <f t="shared" si="0"/>
        <v>0</v>
      </c>
      <c r="F45" s="818">
        <f t="shared" si="0"/>
        <v>0</v>
      </c>
      <c r="G45" s="818">
        <f t="shared" si="0"/>
        <v>0</v>
      </c>
      <c r="H45" s="818">
        <f t="shared" si="0"/>
        <v>0</v>
      </c>
      <c r="I45" s="818">
        <f t="shared" si="0"/>
        <v>0</v>
      </c>
      <c r="J45" s="818">
        <f t="shared" si="0"/>
        <v>0</v>
      </c>
      <c r="K45" s="818">
        <f t="shared" si="0"/>
        <v>0</v>
      </c>
      <c r="L45" s="818">
        <f t="shared" si="0"/>
        <v>0</v>
      </c>
      <c r="M45" s="818">
        <f t="shared" si="0"/>
        <v>0</v>
      </c>
      <c r="N45" s="818">
        <f t="shared" si="0"/>
        <v>0</v>
      </c>
      <c r="O45" s="818">
        <f t="shared" si="0"/>
        <v>0</v>
      </c>
      <c r="P45" s="818">
        <f t="shared" si="0"/>
        <v>0</v>
      </c>
      <c r="Q45" s="818">
        <f t="shared" si="0"/>
        <v>0</v>
      </c>
      <c r="R45" s="818">
        <f t="shared" si="0"/>
        <v>0</v>
      </c>
      <c r="S45" s="818">
        <f t="shared" si="0"/>
        <v>0</v>
      </c>
    </row>
    <row r="46" spans="1:19" ht="15">
      <c r="A46" s="819" t="s">
        <v>507</v>
      </c>
      <c r="B46" s="820"/>
      <c r="C46" s="820"/>
      <c r="D46" s="820"/>
      <c r="E46" s="820"/>
      <c r="F46" s="820"/>
      <c r="G46" s="820"/>
      <c r="H46" s="820"/>
      <c r="I46" s="820"/>
      <c r="J46" s="820"/>
      <c r="K46" s="820"/>
      <c r="L46" s="820"/>
      <c r="M46" s="820"/>
      <c r="N46" s="820"/>
      <c r="O46" s="820"/>
      <c r="P46" s="820"/>
      <c r="Q46" s="820"/>
      <c r="R46" s="820"/>
      <c r="S46" s="820"/>
    </row>
    <row r="47" spans="1:19" ht="15">
      <c r="A47" s="819"/>
      <c r="B47" s="820"/>
      <c r="C47" s="820"/>
      <c r="D47" s="820"/>
      <c r="E47" s="820"/>
      <c r="F47" s="820"/>
      <c r="G47" s="820"/>
      <c r="H47" s="820"/>
      <c r="I47" s="820"/>
      <c r="J47" s="820"/>
      <c r="K47" s="820"/>
      <c r="L47" s="820"/>
      <c r="M47" s="820"/>
      <c r="N47" s="820"/>
      <c r="O47" s="820"/>
      <c r="P47" s="820"/>
      <c r="Q47" s="820"/>
      <c r="R47" s="820"/>
      <c r="S47" s="820"/>
    </row>
    <row r="48" spans="1:19" s="13" customFormat="1" ht="12.75" customHeight="1">
      <c r="A48" s="12" t="s">
        <v>1121</v>
      </c>
      <c r="G48" s="12"/>
      <c r="H48" s="12"/>
      <c r="K48" s="12"/>
      <c r="L48" s="12"/>
      <c r="M48" s="12"/>
      <c r="N48" s="12"/>
      <c r="O48" s="12"/>
      <c r="P48" s="1004" t="s">
        <v>12</v>
      </c>
      <c r="Q48" s="1004"/>
      <c r="R48" s="1004"/>
      <c r="S48" s="1004"/>
    </row>
    <row r="49" spans="10:19" s="13" customFormat="1" ht="12.75" customHeight="1">
      <c r="J49" s="12"/>
      <c r="L49" s="21"/>
      <c r="M49" s="21"/>
      <c r="N49" s="21"/>
      <c r="O49" s="21"/>
      <c r="P49" s="992" t="s">
        <v>13</v>
      </c>
      <c r="Q49" s="992"/>
      <c r="R49" s="992"/>
      <c r="S49" s="992"/>
    </row>
    <row r="50" spans="10:19" s="13" customFormat="1" ht="12.75" customHeight="1">
      <c r="J50" s="1215" t="s">
        <v>86</v>
      </c>
      <c r="K50" s="1215"/>
      <c r="L50" s="1215"/>
      <c r="M50" s="1215"/>
      <c r="N50" s="1215"/>
      <c r="O50" s="1215"/>
      <c r="P50" s="1215"/>
      <c r="Q50" s="1215"/>
      <c r="R50" s="1215"/>
      <c r="S50" s="1215"/>
    </row>
    <row r="51" spans="1:19" s="13" customFormat="1" ht="12.75">
      <c r="A51" s="12"/>
      <c r="B51" s="12"/>
      <c r="K51" s="12"/>
      <c r="L51" s="12"/>
      <c r="M51" s="12"/>
      <c r="N51" s="12"/>
      <c r="O51" s="12"/>
      <c r="P51" s="12"/>
      <c r="Q51" s="963" t="s">
        <v>83</v>
      </c>
      <c r="R51" s="963"/>
      <c r="S51" s="963"/>
    </row>
  </sheetData>
  <sheetProtection/>
  <mergeCells count="14">
    <mergeCell ref="Q51:S51"/>
    <mergeCell ref="J50:S50"/>
    <mergeCell ref="S8:S9"/>
    <mergeCell ref="O8:R8"/>
    <mergeCell ref="Q1:R1"/>
    <mergeCell ref="B4:T4"/>
    <mergeCell ref="G2:M2"/>
    <mergeCell ref="P49:S49"/>
    <mergeCell ref="A8:A9"/>
    <mergeCell ref="B8:B9"/>
    <mergeCell ref="C8:F8"/>
    <mergeCell ref="G8:J8"/>
    <mergeCell ref="K8:N8"/>
    <mergeCell ref="P48:S4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6" r:id="rId1"/>
</worksheet>
</file>

<file path=xl/worksheets/sheet66.xml><?xml version="1.0" encoding="utf-8"?>
<worksheet xmlns="http://schemas.openxmlformats.org/spreadsheetml/2006/main" xmlns:r="http://schemas.openxmlformats.org/officeDocument/2006/relationships">
  <sheetPr>
    <pageSetUpPr fitToPage="1"/>
  </sheetPr>
  <dimension ref="A1:AH52"/>
  <sheetViews>
    <sheetView view="pageBreakPreview" zoomScale="60" zoomScaleNormal="90" zoomScalePageLayoutView="0" workbookViewId="0" topLeftCell="C21">
      <selection activeCell="U38" sqref="U38"/>
    </sheetView>
  </sheetViews>
  <sheetFormatPr defaultColWidth="9.140625" defaultRowHeight="12.75"/>
  <cols>
    <col min="1" max="1" width="7.7109375" style="54" customWidth="1"/>
    <col min="2" max="2" width="22.57421875" style="54" bestFit="1" customWidth="1"/>
    <col min="3" max="32" width="9.8515625" style="54" customWidth="1"/>
    <col min="33" max="34" width="9.140625" style="54" customWidth="1"/>
    <col min="35" max="16384" width="9.140625" style="54" customWidth="1"/>
  </cols>
  <sheetData>
    <row r="1" spans="3:34" s="13" customFormat="1" ht="15.75">
      <c r="C1" s="26"/>
      <c r="D1" s="26"/>
      <c r="E1" s="26"/>
      <c r="F1" s="26"/>
      <c r="G1" s="26"/>
      <c r="H1" s="26"/>
      <c r="I1" s="26"/>
      <c r="J1" s="26"/>
      <c r="K1" s="76" t="s">
        <v>0</v>
      </c>
      <c r="L1" s="76"/>
      <c r="M1" s="76"/>
      <c r="N1" s="26"/>
      <c r="AA1" s="23"/>
      <c r="AB1" s="23"/>
      <c r="AC1" s="23"/>
      <c r="AD1" s="23"/>
      <c r="AE1" s="1113" t="s">
        <v>559</v>
      </c>
      <c r="AF1" s="1113"/>
      <c r="AG1" s="1113"/>
      <c r="AH1" s="1113"/>
    </row>
    <row r="2" spans="5:22" s="13" customFormat="1" ht="20.25">
      <c r="E2" s="997" t="s">
        <v>656</v>
      </c>
      <c r="F2" s="997"/>
      <c r="G2" s="997"/>
      <c r="H2" s="997"/>
      <c r="I2" s="997"/>
      <c r="J2" s="997"/>
      <c r="K2" s="997"/>
      <c r="L2" s="997"/>
      <c r="M2" s="997"/>
      <c r="N2" s="997"/>
      <c r="O2" s="997"/>
      <c r="P2" s="997"/>
      <c r="Q2" s="997"/>
      <c r="R2" s="997"/>
      <c r="S2" s="997"/>
      <c r="T2" s="997"/>
      <c r="U2" s="997"/>
      <c r="V2" s="997"/>
    </row>
    <row r="3" spans="10:22" s="13" customFormat="1" ht="20.25">
      <c r="J3" s="25"/>
      <c r="K3" s="25"/>
      <c r="L3" s="25"/>
      <c r="M3" s="25"/>
      <c r="N3" s="25"/>
      <c r="O3" s="25"/>
      <c r="P3" s="25"/>
      <c r="Q3" s="25"/>
      <c r="R3" s="25"/>
      <c r="S3" s="25"/>
      <c r="T3" s="25"/>
      <c r="U3" s="25"/>
      <c r="V3" s="25"/>
    </row>
    <row r="4" spans="3:33" ht="15.75">
      <c r="C4" s="998" t="s">
        <v>748</v>
      </c>
      <c r="D4" s="998"/>
      <c r="E4" s="998"/>
      <c r="F4" s="998"/>
      <c r="G4" s="998"/>
      <c r="H4" s="998"/>
      <c r="I4" s="998"/>
      <c r="J4" s="998"/>
      <c r="K4" s="998"/>
      <c r="L4" s="998"/>
      <c r="M4" s="998"/>
      <c r="N4" s="998"/>
      <c r="O4" s="998"/>
      <c r="P4" s="998"/>
      <c r="Q4" s="998"/>
      <c r="R4" s="998"/>
      <c r="S4" s="998"/>
      <c r="T4" s="998"/>
      <c r="U4" s="998"/>
      <c r="V4" s="998"/>
      <c r="W4" s="998"/>
      <c r="X4" s="28"/>
      <c r="Y4" s="28"/>
      <c r="Z4" s="80"/>
      <c r="AA4" s="80"/>
      <c r="AB4" s="80"/>
      <c r="AC4" s="80"/>
      <c r="AD4" s="80"/>
      <c r="AE4" s="80"/>
      <c r="AF4" s="76"/>
      <c r="AG4" s="76"/>
    </row>
    <row r="5" spans="3:33" ht="15">
      <c r="C5" s="55"/>
      <c r="D5" s="55"/>
      <c r="E5" s="55"/>
      <c r="F5" s="55"/>
      <c r="G5" s="55"/>
      <c r="H5" s="55"/>
      <c r="I5" s="55"/>
      <c r="J5" s="55"/>
      <c r="Q5" s="55"/>
      <c r="R5" s="55"/>
      <c r="S5" s="55"/>
      <c r="T5" s="55"/>
      <c r="U5" s="55"/>
      <c r="V5" s="55"/>
      <c r="W5" s="55"/>
      <c r="X5" s="55"/>
      <c r="Y5" s="55"/>
      <c r="Z5" s="55"/>
      <c r="AA5" s="55"/>
      <c r="AB5" s="55"/>
      <c r="AC5" s="55"/>
      <c r="AD5" s="55"/>
      <c r="AE5" s="55"/>
      <c r="AF5" s="55"/>
      <c r="AG5" s="55"/>
    </row>
    <row r="6" spans="1:2" ht="15">
      <c r="A6" s="57" t="s">
        <v>165</v>
      </c>
      <c r="B6" s="61"/>
    </row>
    <row r="7" ht="15">
      <c r="B7" s="317"/>
    </row>
    <row r="8" spans="1:32" s="57" customFormat="1" ht="41.25" customHeight="1">
      <c r="A8" s="1363" t="s">
        <v>1072</v>
      </c>
      <c r="B8" s="1358" t="s">
        <v>3</v>
      </c>
      <c r="C8" s="1358" t="s">
        <v>110</v>
      </c>
      <c r="D8" s="1358"/>
      <c r="E8" s="1358"/>
      <c r="F8" s="1358"/>
      <c r="G8" s="1358"/>
      <c r="H8" s="1358"/>
      <c r="I8" s="1358" t="s">
        <v>699</v>
      </c>
      <c r="J8" s="1358"/>
      <c r="K8" s="1358"/>
      <c r="L8" s="1358"/>
      <c r="M8" s="1358"/>
      <c r="N8" s="1358"/>
      <c r="O8" s="1358" t="s">
        <v>200</v>
      </c>
      <c r="P8" s="1358"/>
      <c r="Q8" s="1358"/>
      <c r="R8" s="1358"/>
      <c r="S8" s="1358"/>
      <c r="T8" s="1358"/>
      <c r="U8" s="1358" t="s">
        <v>109</v>
      </c>
      <c r="V8" s="1358"/>
      <c r="W8" s="1358"/>
      <c r="X8" s="1358"/>
      <c r="Y8" s="1358"/>
      <c r="Z8" s="1358"/>
      <c r="AA8" s="1361" t="s">
        <v>241</v>
      </c>
      <c r="AB8" s="1361"/>
      <c r="AC8" s="1361"/>
      <c r="AD8" s="1361"/>
      <c r="AE8" s="1361"/>
      <c r="AF8" s="1361"/>
    </row>
    <row r="9" spans="1:32" s="58" customFormat="1" ht="61.5" customHeight="1">
      <c r="A9" s="1363"/>
      <c r="B9" s="1358"/>
      <c r="C9" s="326" t="s">
        <v>94</v>
      </c>
      <c r="D9" s="326" t="s">
        <v>98</v>
      </c>
      <c r="E9" s="326" t="s">
        <v>99</v>
      </c>
      <c r="F9" s="326" t="s">
        <v>372</v>
      </c>
      <c r="G9" s="326" t="s">
        <v>242</v>
      </c>
      <c r="H9" s="326" t="s">
        <v>18</v>
      </c>
      <c r="I9" s="326" t="s">
        <v>94</v>
      </c>
      <c r="J9" s="326" t="s">
        <v>98</v>
      </c>
      <c r="K9" s="326" t="s">
        <v>99</v>
      </c>
      <c r="L9" s="326" t="s">
        <v>372</v>
      </c>
      <c r="M9" s="326" t="s">
        <v>242</v>
      </c>
      <c r="N9" s="326" t="s">
        <v>18</v>
      </c>
      <c r="O9" s="326" t="s">
        <v>94</v>
      </c>
      <c r="P9" s="326" t="s">
        <v>98</v>
      </c>
      <c r="Q9" s="326" t="s">
        <v>99</v>
      </c>
      <c r="R9" s="326" t="s">
        <v>372</v>
      </c>
      <c r="S9" s="326" t="s">
        <v>242</v>
      </c>
      <c r="T9" s="326" t="s">
        <v>18</v>
      </c>
      <c r="U9" s="326" t="s">
        <v>243</v>
      </c>
      <c r="V9" s="326" t="s">
        <v>244</v>
      </c>
      <c r="W9" s="326" t="s">
        <v>245</v>
      </c>
      <c r="X9" s="326" t="s">
        <v>372</v>
      </c>
      <c r="Y9" s="326" t="s">
        <v>242</v>
      </c>
      <c r="Z9" s="326" t="s">
        <v>90</v>
      </c>
      <c r="AA9" s="326" t="s">
        <v>94</v>
      </c>
      <c r="AB9" s="326" t="s">
        <v>98</v>
      </c>
      <c r="AC9" s="326" t="s">
        <v>245</v>
      </c>
      <c r="AD9" s="326" t="s">
        <v>372</v>
      </c>
      <c r="AE9" s="326" t="s">
        <v>242</v>
      </c>
      <c r="AF9" s="326" t="s">
        <v>18</v>
      </c>
    </row>
    <row r="10" spans="1:32" s="104" customFormat="1" ht="15.75" customHeight="1">
      <c r="A10" s="327">
        <v>1</v>
      </c>
      <c r="B10" s="328">
        <v>2</v>
      </c>
      <c r="C10" s="328">
        <v>3</v>
      </c>
      <c r="D10" s="329">
        <v>4</v>
      </c>
      <c r="E10" s="329">
        <v>5</v>
      </c>
      <c r="F10" s="329">
        <v>6</v>
      </c>
      <c r="G10" s="329">
        <v>7</v>
      </c>
      <c r="H10" s="329">
        <v>9</v>
      </c>
      <c r="I10" s="329">
        <v>10</v>
      </c>
      <c r="J10" s="329">
        <v>11</v>
      </c>
      <c r="K10" s="329">
        <v>12</v>
      </c>
      <c r="L10" s="329">
        <v>13</v>
      </c>
      <c r="M10" s="329">
        <v>14</v>
      </c>
      <c r="N10" s="329">
        <v>16</v>
      </c>
      <c r="O10" s="329">
        <v>17</v>
      </c>
      <c r="P10" s="329">
        <v>18</v>
      </c>
      <c r="Q10" s="329">
        <v>19</v>
      </c>
      <c r="R10" s="329">
        <v>20</v>
      </c>
      <c r="S10" s="329">
        <v>21</v>
      </c>
      <c r="T10" s="329">
        <v>23</v>
      </c>
      <c r="U10" s="329">
        <v>24</v>
      </c>
      <c r="V10" s="329">
        <v>25</v>
      </c>
      <c r="W10" s="329">
        <v>26</v>
      </c>
      <c r="X10" s="329">
        <v>27</v>
      </c>
      <c r="Y10" s="329">
        <v>28</v>
      </c>
      <c r="Z10" s="329">
        <v>30</v>
      </c>
      <c r="AA10" s="329">
        <v>31</v>
      </c>
      <c r="AB10" s="329">
        <v>32</v>
      </c>
      <c r="AC10" s="329">
        <v>33</v>
      </c>
      <c r="AD10" s="329">
        <v>34</v>
      </c>
      <c r="AE10" s="329">
        <v>35</v>
      </c>
      <c r="AF10" s="329">
        <v>37</v>
      </c>
    </row>
    <row r="11" spans="1:32" s="385" customFormat="1" ht="24.75" customHeight="1">
      <c r="A11" s="382">
        <v>1</v>
      </c>
      <c r="B11" s="383" t="s">
        <v>866</v>
      </c>
      <c r="C11" s="384">
        <v>542</v>
      </c>
      <c r="D11" s="384">
        <v>287</v>
      </c>
      <c r="E11" s="384">
        <v>21</v>
      </c>
      <c r="F11" s="384">
        <v>3</v>
      </c>
      <c r="G11" s="384">
        <v>0</v>
      </c>
      <c r="H11" s="384">
        <f>SUM(C11:G11)</f>
        <v>853</v>
      </c>
      <c r="I11" s="384">
        <v>685</v>
      </c>
      <c r="J11" s="384">
        <v>240</v>
      </c>
      <c r="K11" s="384">
        <v>11</v>
      </c>
      <c r="L11" s="384">
        <v>0</v>
      </c>
      <c r="M11" s="384">
        <v>0</v>
      </c>
      <c r="N11" s="384">
        <v>936</v>
      </c>
      <c r="O11" s="384">
        <v>0</v>
      </c>
      <c r="P11" s="384">
        <v>0</v>
      </c>
      <c r="Q11" s="384">
        <v>0</v>
      </c>
      <c r="R11" s="384">
        <v>0</v>
      </c>
      <c r="S11" s="384">
        <v>0</v>
      </c>
      <c r="T11" s="384">
        <f>O11+P11+Q11+R11+S11</f>
        <v>0</v>
      </c>
      <c r="U11" s="384">
        <v>0</v>
      </c>
      <c r="V11" s="384">
        <v>0</v>
      </c>
      <c r="W11" s="384">
        <v>0</v>
      </c>
      <c r="X11" s="384">
        <v>0</v>
      </c>
      <c r="Y11" s="384">
        <v>0</v>
      </c>
      <c r="Z11" s="384">
        <v>0</v>
      </c>
      <c r="AA11" s="384">
        <v>0</v>
      </c>
      <c r="AB11" s="384">
        <v>0</v>
      </c>
      <c r="AC11" s="384">
        <v>0</v>
      </c>
      <c r="AD11" s="384">
        <v>0</v>
      </c>
      <c r="AE11" s="384">
        <v>0</v>
      </c>
      <c r="AF11" s="384">
        <f>SUM(AA11:AE11)</f>
        <v>0</v>
      </c>
    </row>
    <row r="12" spans="1:32" s="385" customFormat="1" ht="24.75" customHeight="1">
      <c r="A12" s="382">
        <v>2</v>
      </c>
      <c r="B12" s="383" t="s">
        <v>867</v>
      </c>
      <c r="C12" s="384">
        <v>946</v>
      </c>
      <c r="D12" s="384">
        <v>338</v>
      </c>
      <c r="E12" s="384">
        <v>26</v>
      </c>
      <c r="F12" s="384">
        <v>3</v>
      </c>
      <c r="G12" s="384">
        <v>1</v>
      </c>
      <c r="H12" s="384">
        <f aca="true" t="shared" si="0" ref="H12:H45">SUM(C12:G12)</f>
        <v>1314</v>
      </c>
      <c r="I12" s="384">
        <v>938</v>
      </c>
      <c r="J12" s="384">
        <v>342</v>
      </c>
      <c r="K12" s="384">
        <v>18</v>
      </c>
      <c r="L12" s="384">
        <v>0</v>
      </c>
      <c r="M12" s="384">
        <v>0</v>
      </c>
      <c r="N12" s="384">
        <v>1298</v>
      </c>
      <c r="O12" s="384">
        <v>0</v>
      </c>
      <c r="P12" s="384">
        <v>0</v>
      </c>
      <c r="Q12" s="384">
        <v>0</v>
      </c>
      <c r="R12" s="384">
        <v>0</v>
      </c>
      <c r="S12" s="384">
        <v>0</v>
      </c>
      <c r="T12" s="384">
        <f aca="true" t="shared" si="1" ref="T12:T44">O12+P12+Q12+R12+S12</f>
        <v>0</v>
      </c>
      <c r="U12" s="384">
        <v>0</v>
      </c>
      <c r="V12" s="384">
        <v>0</v>
      </c>
      <c r="W12" s="384">
        <v>0</v>
      </c>
      <c r="X12" s="384">
        <v>0</v>
      </c>
      <c r="Y12" s="384">
        <v>0</v>
      </c>
      <c r="Z12" s="384">
        <v>0</v>
      </c>
      <c r="AA12" s="384">
        <v>91</v>
      </c>
      <c r="AB12" s="384">
        <v>0</v>
      </c>
      <c r="AC12" s="384">
        <v>0</v>
      </c>
      <c r="AD12" s="384">
        <v>0</v>
      </c>
      <c r="AE12" s="384">
        <v>0</v>
      </c>
      <c r="AF12" s="384">
        <f aca="true" t="shared" si="2" ref="AF12:AF45">SUM(AA12:AE12)</f>
        <v>91</v>
      </c>
    </row>
    <row r="13" spans="1:32" s="385" customFormat="1" ht="24.75" customHeight="1">
      <c r="A13" s="382">
        <v>3</v>
      </c>
      <c r="B13" s="383" t="s">
        <v>868</v>
      </c>
      <c r="C13" s="384">
        <v>1757</v>
      </c>
      <c r="D13" s="384">
        <v>276</v>
      </c>
      <c r="E13" s="384">
        <v>0</v>
      </c>
      <c r="F13" s="384">
        <v>0</v>
      </c>
      <c r="G13" s="384">
        <v>0</v>
      </c>
      <c r="H13" s="384">
        <f t="shared" si="0"/>
        <v>2033</v>
      </c>
      <c r="I13" s="384">
        <v>1723</v>
      </c>
      <c r="J13" s="384">
        <v>210</v>
      </c>
      <c r="K13" s="384">
        <v>0</v>
      </c>
      <c r="L13" s="384">
        <v>0</v>
      </c>
      <c r="M13" s="384">
        <v>0</v>
      </c>
      <c r="N13" s="384">
        <v>1933</v>
      </c>
      <c r="O13" s="384">
        <v>0</v>
      </c>
      <c r="P13" s="384">
        <v>0</v>
      </c>
      <c r="Q13" s="384">
        <v>0</v>
      </c>
      <c r="R13" s="384">
        <v>0</v>
      </c>
      <c r="S13" s="384">
        <v>0</v>
      </c>
      <c r="T13" s="384">
        <f t="shared" si="1"/>
        <v>0</v>
      </c>
      <c r="U13" s="384">
        <v>0</v>
      </c>
      <c r="V13" s="384">
        <v>0</v>
      </c>
      <c r="W13" s="384">
        <v>0</v>
      </c>
      <c r="X13" s="384">
        <v>0</v>
      </c>
      <c r="Y13" s="384">
        <v>0</v>
      </c>
      <c r="Z13" s="384">
        <v>0</v>
      </c>
      <c r="AA13" s="384">
        <v>900</v>
      </c>
      <c r="AB13" s="384">
        <v>0</v>
      </c>
      <c r="AC13" s="384">
        <v>0</v>
      </c>
      <c r="AD13" s="384">
        <v>0</v>
      </c>
      <c r="AE13" s="384">
        <v>0</v>
      </c>
      <c r="AF13" s="384">
        <f t="shared" si="2"/>
        <v>900</v>
      </c>
    </row>
    <row r="14" spans="1:32" s="385" customFormat="1" ht="24.75" customHeight="1">
      <c r="A14" s="382">
        <v>4</v>
      </c>
      <c r="B14" s="383" t="s">
        <v>869</v>
      </c>
      <c r="C14" s="384">
        <v>1498</v>
      </c>
      <c r="D14" s="384">
        <v>355</v>
      </c>
      <c r="E14" s="384">
        <v>0</v>
      </c>
      <c r="F14" s="384">
        <v>0</v>
      </c>
      <c r="G14" s="384">
        <v>0</v>
      </c>
      <c r="H14" s="384">
        <f>SUM(C14:G14)</f>
        <v>1853</v>
      </c>
      <c r="I14" s="384">
        <v>1732</v>
      </c>
      <c r="J14" s="384">
        <v>309</v>
      </c>
      <c r="K14" s="384">
        <v>0</v>
      </c>
      <c r="L14" s="384">
        <v>0</v>
      </c>
      <c r="M14" s="384">
        <v>0</v>
      </c>
      <c r="N14" s="384">
        <v>2041</v>
      </c>
      <c r="O14" s="384">
        <v>0</v>
      </c>
      <c r="P14" s="384">
        <v>0</v>
      </c>
      <c r="Q14" s="384">
        <v>0</v>
      </c>
      <c r="R14" s="384">
        <v>0</v>
      </c>
      <c r="S14" s="384">
        <v>0</v>
      </c>
      <c r="T14" s="384">
        <f t="shared" si="1"/>
        <v>0</v>
      </c>
      <c r="U14" s="384">
        <v>0</v>
      </c>
      <c r="V14" s="384">
        <v>0</v>
      </c>
      <c r="W14" s="384">
        <v>0</v>
      </c>
      <c r="X14" s="384">
        <v>0</v>
      </c>
      <c r="Y14" s="384">
        <v>0</v>
      </c>
      <c r="Z14" s="384">
        <v>0</v>
      </c>
      <c r="AA14" s="384">
        <v>772</v>
      </c>
      <c r="AB14" s="384">
        <v>0</v>
      </c>
      <c r="AC14" s="384">
        <v>0</v>
      </c>
      <c r="AD14" s="384">
        <v>0</v>
      </c>
      <c r="AE14" s="384">
        <v>0</v>
      </c>
      <c r="AF14" s="384">
        <f t="shared" si="2"/>
        <v>772</v>
      </c>
    </row>
    <row r="15" spans="1:32" s="385" customFormat="1" ht="24.75" customHeight="1">
      <c r="A15" s="382">
        <v>5</v>
      </c>
      <c r="B15" s="383" t="s">
        <v>870</v>
      </c>
      <c r="C15" s="384">
        <v>2006</v>
      </c>
      <c r="D15" s="384">
        <v>247</v>
      </c>
      <c r="E15" s="384">
        <v>0</v>
      </c>
      <c r="F15" s="384">
        <v>0</v>
      </c>
      <c r="G15" s="384">
        <v>8</v>
      </c>
      <c r="H15" s="384">
        <f t="shared" si="0"/>
        <v>2261</v>
      </c>
      <c r="I15" s="384">
        <v>1910</v>
      </c>
      <c r="J15" s="384">
        <v>236</v>
      </c>
      <c r="K15" s="384">
        <v>0</v>
      </c>
      <c r="L15" s="384">
        <v>0</v>
      </c>
      <c r="M15" s="384">
        <v>0</v>
      </c>
      <c r="N15" s="384">
        <v>2146</v>
      </c>
      <c r="O15" s="384">
        <v>0</v>
      </c>
      <c r="P15" s="384">
        <v>0</v>
      </c>
      <c r="Q15" s="384">
        <v>0</v>
      </c>
      <c r="R15" s="384">
        <v>0</v>
      </c>
      <c r="S15" s="384">
        <v>0</v>
      </c>
      <c r="T15" s="384">
        <f t="shared" si="1"/>
        <v>0</v>
      </c>
      <c r="U15" s="384">
        <v>0</v>
      </c>
      <c r="V15" s="384">
        <v>0</v>
      </c>
      <c r="W15" s="384">
        <v>0</v>
      </c>
      <c r="X15" s="384">
        <v>0</v>
      </c>
      <c r="Y15" s="384">
        <v>0</v>
      </c>
      <c r="Z15" s="384">
        <v>0</v>
      </c>
      <c r="AA15" s="384">
        <v>958</v>
      </c>
      <c r="AB15" s="384">
        <v>0</v>
      </c>
      <c r="AC15" s="384">
        <v>0</v>
      </c>
      <c r="AD15" s="384">
        <v>0</v>
      </c>
      <c r="AE15" s="384">
        <v>0</v>
      </c>
      <c r="AF15" s="384">
        <f t="shared" si="2"/>
        <v>958</v>
      </c>
    </row>
    <row r="16" spans="1:32" s="385" customFormat="1" ht="24.75" customHeight="1">
      <c r="A16" s="382">
        <v>6</v>
      </c>
      <c r="B16" s="383" t="s">
        <v>871</v>
      </c>
      <c r="C16" s="384">
        <v>1149</v>
      </c>
      <c r="D16" s="384">
        <v>63</v>
      </c>
      <c r="E16" s="384">
        <v>0</v>
      </c>
      <c r="F16" s="384">
        <v>3</v>
      </c>
      <c r="G16" s="384">
        <v>0</v>
      </c>
      <c r="H16" s="384">
        <f t="shared" si="0"/>
        <v>1215</v>
      </c>
      <c r="I16" s="384">
        <v>2056</v>
      </c>
      <c r="J16" s="384">
        <v>53</v>
      </c>
      <c r="K16" s="384">
        <v>0</v>
      </c>
      <c r="L16" s="384">
        <v>0</v>
      </c>
      <c r="M16" s="384">
        <v>0</v>
      </c>
      <c r="N16" s="384">
        <v>2109</v>
      </c>
      <c r="O16" s="384">
        <v>0</v>
      </c>
      <c r="P16" s="384">
        <v>0</v>
      </c>
      <c r="Q16" s="384">
        <v>0</v>
      </c>
      <c r="R16" s="384">
        <v>0</v>
      </c>
      <c r="S16" s="384">
        <v>0</v>
      </c>
      <c r="T16" s="384">
        <f t="shared" si="1"/>
        <v>0</v>
      </c>
      <c r="U16" s="384">
        <v>0</v>
      </c>
      <c r="V16" s="384">
        <v>0</v>
      </c>
      <c r="W16" s="384">
        <v>0</v>
      </c>
      <c r="X16" s="384">
        <v>0</v>
      </c>
      <c r="Y16" s="384">
        <v>0</v>
      </c>
      <c r="Z16" s="384">
        <v>0</v>
      </c>
      <c r="AA16" s="384">
        <v>473</v>
      </c>
      <c r="AB16" s="384">
        <v>0</v>
      </c>
      <c r="AC16" s="384">
        <v>0</v>
      </c>
      <c r="AD16" s="384">
        <v>0</v>
      </c>
      <c r="AE16" s="384">
        <v>0</v>
      </c>
      <c r="AF16" s="384">
        <f t="shared" si="2"/>
        <v>473</v>
      </c>
    </row>
    <row r="17" spans="1:32" s="385" customFormat="1" ht="24.75" customHeight="1">
      <c r="A17" s="382">
        <v>7</v>
      </c>
      <c r="B17" s="383" t="s">
        <v>872</v>
      </c>
      <c r="C17" s="384">
        <v>1372</v>
      </c>
      <c r="D17" s="384">
        <v>100</v>
      </c>
      <c r="E17" s="384">
        <v>0</v>
      </c>
      <c r="F17" s="384">
        <v>0</v>
      </c>
      <c r="G17" s="384">
        <v>0</v>
      </c>
      <c r="H17" s="384">
        <f t="shared" si="0"/>
        <v>1472</v>
      </c>
      <c r="I17" s="384">
        <v>1284</v>
      </c>
      <c r="J17" s="384">
        <v>97</v>
      </c>
      <c r="K17" s="384">
        <v>0</v>
      </c>
      <c r="L17" s="384">
        <v>0</v>
      </c>
      <c r="M17" s="384">
        <v>0</v>
      </c>
      <c r="N17" s="384">
        <v>1381</v>
      </c>
      <c r="O17" s="384">
        <v>0</v>
      </c>
      <c r="P17" s="384">
        <v>0</v>
      </c>
      <c r="Q17" s="384">
        <v>0</v>
      </c>
      <c r="R17" s="384">
        <v>0</v>
      </c>
      <c r="S17" s="384">
        <v>0</v>
      </c>
      <c r="T17" s="384">
        <f t="shared" si="1"/>
        <v>0</v>
      </c>
      <c r="U17" s="384">
        <v>0</v>
      </c>
      <c r="V17" s="384">
        <v>0</v>
      </c>
      <c r="W17" s="384">
        <v>0</v>
      </c>
      <c r="X17" s="384">
        <v>0</v>
      </c>
      <c r="Y17" s="384">
        <v>0</v>
      </c>
      <c r="Z17" s="384">
        <v>0</v>
      </c>
      <c r="AA17" s="384">
        <v>534</v>
      </c>
      <c r="AB17" s="384">
        <v>0</v>
      </c>
      <c r="AC17" s="384">
        <v>0</v>
      </c>
      <c r="AD17" s="384">
        <v>0</v>
      </c>
      <c r="AE17" s="384">
        <v>0</v>
      </c>
      <c r="AF17" s="384">
        <f t="shared" si="2"/>
        <v>534</v>
      </c>
    </row>
    <row r="18" spans="1:32" s="385" customFormat="1" ht="24.75" customHeight="1">
      <c r="A18" s="382">
        <v>8</v>
      </c>
      <c r="B18" s="383" t="s">
        <v>873</v>
      </c>
      <c r="C18" s="384">
        <v>1930</v>
      </c>
      <c r="D18" s="384">
        <v>102</v>
      </c>
      <c r="E18" s="384">
        <v>0</v>
      </c>
      <c r="F18" s="384">
        <v>0</v>
      </c>
      <c r="G18" s="384">
        <v>1</v>
      </c>
      <c r="H18" s="384">
        <f t="shared" si="0"/>
        <v>2033</v>
      </c>
      <c r="I18" s="384">
        <v>3468</v>
      </c>
      <c r="J18" s="384">
        <v>99</v>
      </c>
      <c r="K18" s="384">
        <v>0</v>
      </c>
      <c r="L18" s="384">
        <v>0</v>
      </c>
      <c r="M18" s="384">
        <v>0</v>
      </c>
      <c r="N18" s="384">
        <v>3567</v>
      </c>
      <c r="O18" s="384">
        <v>0</v>
      </c>
      <c r="P18" s="384">
        <v>0</v>
      </c>
      <c r="Q18" s="384">
        <v>0</v>
      </c>
      <c r="R18" s="384">
        <v>0</v>
      </c>
      <c r="S18" s="384">
        <v>0</v>
      </c>
      <c r="T18" s="384">
        <f t="shared" si="1"/>
        <v>0</v>
      </c>
      <c r="U18" s="384">
        <v>0</v>
      </c>
      <c r="V18" s="384">
        <v>0</v>
      </c>
      <c r="W18" s="384">
        <v>0</v>
      </c>
      <c r="X18" s="384">
        <v>0</v>
      </c>
      <c r="Y18" s="384">
        <v>0</v>
      </c>
      <c r="Z18" s="384">
        <v>0</v>
      </c>
      <c r="AA18" s="384">
        <v>861</v>
      </c>
      <c r="AB18" s="384">
        <v>0</v>
      </c>
      <c r="AC18" s="384">
        <v>0</v>
      </c>
      <c r="AD18" s="384">
        <v>0</v>
      </c>
      <c r="AE18" s="384">
        <v>0</v>
      </c>
      <c r="AF18" s="384">
        <f t="shared" si="2"/>
        <v>861</v>
      </c>
    </row>
    <row r="19" spans="1:32" s="385" customFormat="1" ht="24.75" customHeight="1">
      <c r="A19" s="382">
        <v>9</v>
      </c>
      <c r="B19" s="383" t="s">
        <v>874</v>
      </c>
      <c r="C19" s="384">
        <v>1565</v>
      </c>
      <c r="D19" s="384">
        <v>95</v>
      </c>
      <c r="E19" s="384">
        <v>0</v>
      </c>
      <c r="F19" s="384">
        <v>0</v>
      </c>
      <c r="G19" s="384">
        <v>0</v>
      </c>
      <c r="H19" s="384">
        <f t="shared" si="0"/>
        <v>1660</v>
      </c>
      <c r="I19" s="384">
        <v>1369</v>
      </c>
      <c r="J19" s="384">
        <v>80</v>
      </c>
      <c r="K19" s="384">
        <v>0</v>
      </c>
      <c r="L19" s="384">
        <v>0</v>
      </c>
      <c r="M19" s="384">
        <v>0</v>
      </c>
      <c r="N19" s="384">
        <v>1449</v>
      </c>
      <c r="O19" s="384">
        <v>0</v>
      </c>
      <c r="P19" s="384">
        <v>0</v>
      </c>
      <c r="Q19" s="384">
        <v>0</v>
      </c>
      <c r="R19" s="384">
        <v>0</v>
      </c>
      <c r="S19" s="384">
        <v>0</v>
      </c>
      <c r="T19" s="384">
        <f t="shared" si="1"/>
        <v>0</v>
      </c>
      <c r="U19" s="384">
        <v>0</v>
      </c>
      <c r="V19" s="384">
        <v>0</v>
      </c>
      <c r="W19" s="384">
        <v>0</v>
      </c>
      <c r="X19" s="384">
        <v>0</v>
      </c>
      <c r="Y19" s="384">
        <v>0</v>
      </c>
      <c r="Z19" s="384">
        <v>0</v>
      </c>
      <c r="AA19" s="384">
        <v>800</v>
      </c>
      <c r="AB19" s="384">
        <v>0</v>
      </c>
      <c r="AC19" s="384">
        <v>0</v>
      </c>
      <c r="AD19" s="384">
        <v>0</v>
      </c>
      <c r="AE19" s="384">
        <v>0</v>
      </c>
      <c r="AF19" s="384">
        <v>800</v>
      </c>
    </row>
    <row r="20" spans="1:32" s="385" customFormat="1" ht="24.75" customHeight="1">
      <c r="A20" s="382">
        <v>10</v>
      </c>
      <c r="B20" s="383" t="s">
        <v>875</v>
      </c>
      <c r="C20" s="384">
        <v>2174</v>
      </c>
      <c r="D20" s="384">
        <v>262</v>
      </c>
      <c r="E20" s="384">
        <v>0</v>
      </c>
      <c r="F20" s="384">
        <v>0</v>
      </c>
      <c r="G20" s="384">
        <v>0</v>
      </c>
      <c r="H20" s="384">
        <f t="shared" si="0"/>
        <v>2436</v>
      </c>
      <c r="I20" s="384">
        <v>1759</v>
      </c>
      <c r="J20" s="384">
        <v>184</v>
      </c>
      <c r="K20" s="384">
        <v>0</v>
      </c>
      <c r="L20" s="384">
        <v>0</v>
      </c>
      <c r="M20" s="384">
        <v>0</v>
      </c>
      <c r="N20" s="384">
        <v>1943</v>
      </c>
      <c r="O20" s="384">
        <v>0</v>
      </c>
      <c r="P20" s="384">
        <v>0</v>
      </c>
      <c r="Q20" s="384">
        <v>0</v>
      </c>
      <c r="R20" s="384">
        <v>0</v>
      </c>
      <c r="S20" s="384">
        <v>0</v>
      </c>
      <c r="T20" s="384">
        <f t="shared" si="1"/>
        <v>0</v>
      </c>
      <c r="U20" s="384">
        <v>0</v>
      </c>
      <c r="V20" s="384">
        <v>0</v>
      </c>
      <c r="W20" s="384">
        <v>0</v>
      </c>
      <c r="X20" s="384">
        <v>0</v>
      </c>
      <c r="Y20" s="384">
        <v>0</v>
      </c>
      <c r="Z20" s="384">
        <v>0</v>
      </c>
      <c r="AA20" s="384">
        <v>1200</v>
      </c>
      <c r="AB20" s="384">
        <v>0</v>
      </c>
      <c r="AC20" s="384">
        <v>0</v>
      </c>
      <c r="AD20" s="384">
        <v>0</v>
      </c>
      <c r="AE20" s="384">
        <v>0</v>
      </c>
      <c r="AF20" s="384">
        <v>1200</v>
      </c>
    </row>
    <row r="21" spans="1:32" s="385" customFormat="1" ht="24.75" customHeight="1">
      <c r="A21" s="382">
        <v>11</v>
      </c>
      <c r="B21" s="383" t="s">
        <v>876</v>
      </c>
      <c r="C21" s="384">
        <v>1353</v>
      </c>
      <c r="D21" s="384">
        <v>113</v>
      </c>
      <c r="E21" s="384">
        <v>0</v>
      </c>
      <c r="F21" s="384">
        <v>0</v>
      </c>
      <c r="G21" s="384">
        <v>0</v>
      </c>
      <c r="H21" s="384">
        <f t="shared" si="0"/>
        <v>1466</v>
      </c>
      <c r="I21" s="384">
        <v>1374</v>
      </c>
      <c r="J21" s="384">
        <v>166</v>
      </c>
      <c r="K21" s="384">
        <v>0</v>
      </c>
      <c r="L21" s="384">
        <v>0</v>
      </c>
      <c r="M21" s="384">
        <v>0</v>
      </c>
      <c r="N21" s="384">
        <v>1540</v>
      </c>
      <c r="O21" s="384">
        <v>0</v>
      </c>
      <c r="P21" s="384">
        <v>0</v>
      </c>
      <c r="Q21" s="384">
        <v>0</v>
      </c>
      <c r="R21" s="384">
        <v>0</v>
      </c>
      <c r="S21" s="384">
        <v>0</v>
      </c>
      <c r="T21" s="384">
        <f t="shared" si="1"/>
        <v>0</v>
      </c>
      <c r="U21" s="384">
        <v>0</v>
      </c>
      <c r="V21" s="384">
        <v>0</v>
      </c>
      <c r="W21" s="384">
        <v>0</v>
      </c>
      <c r="X21" s="384">
        <v>0</v>
      </c>
      <c r="Y21" s="384">
        <v>0</v>
      </c>
      <c r="Z21" s="384">
        <v>0</v>
      </c>
      <c r="AA21" s="384">
        <v>635</v>
      </c>
      <c r="AB21" s="384">
        <v>0</v>
      </c>
      <c r="AC21" s="384">
        <v>0</v>
      </c>
      <c r="AD21" s="384">
        <v>0</v>
      </c>
      <c r="AE21" s="384">
        <v>0</v>
      </c>
      <c r="AF21" s="384">
        <f t="shared" si="2"/>
        <v>635</v>
      </c>
    </row>
    <row r="22" spans="1:32" s="385" customFormat="1" ht="24.75" customHeight="1">
      <c r="A22" s="382">
        <v>12</v>
      </c>
      <c r="B22" s="383" t="s">
        <v>877</v>
      </c>
      <c r="C22" s="384">
        <v>2118</v>
      </c>
      <c r="D22" s="384">
        <v>273</v>
      </c>
      <c r="E22" s="384">
        <v>0</v>
      </c>
      <c r="F22" s="384">
        <v>1</v>
      </c>
      <c r="G22" s="384">
        <v>1</v>
      </c>
      <c r="H22" s="384">
        <f t="shared" si="0"/>
        <v>2393</v>
      </c>
      <c r="I22" s="384">
        <v>2100</v>
      </c>
      <c r="J22" s="384">
        <v>260</v>
      </c>
      <c r="K22" s="384">
        <v>0</v>
      </c>
      <c r="L22" s="384">
        <v>0</v>
      </c>
      <c r="M22" s="384">
        <v>0</v>
      </c>
      <c r="N22" s="384">
        <v>2360</v>
      </c>
      <c r="O22" s="384">
        <v>0</v>
      </c>
      <c r="P22" s="384">
        <v>0</v>
      </c>
      <c r="Q22" s="384">
        <v>0</v>
      </c>
      <c r="R22" s="384">
        <v>0</v>
      </c>
      <c r="S22" s="384">
        <v>0</v>
      </c>
      <c r="T22" s="384">
        <f t="shared" si="1"/>
        <v>0</v>
      </c>
      <c r="U22" s="384">
        <v>0</v>
      </c>
      <c r="V22" s="384">
        <v>0</v>
      </c>
      <c r="W22" s="384">
        <v>0</v>
      </c>
      <c r="X22" s="384">
        <v>0</v>
      </c>
      <c r="Y22" s="384">
        <v>0</v>
      </c>
      <c r="Z22" s="384">
        <v>0</v>
      </c>
      <c r="AA22" s="384">
        <v>956</v>
      </c>
      <c r="AB22" s="384">
        <v>0</v>
      </c>
      <c r="AC22" s="384">
        <v>0</v>
      </c>
      <c r="AD22" s="384">
        <v>0</v>
      </c>
      <c r="AE22" s="384">
        <v>0</v>
      </c>
      <c r="AF22" s="384">
        <f t="shared" si="2"/>
        <v>956</v>
      </c>
    </row>
    <row r="23" spans="1:32" s="385" customFormat="1" ht="24.75" customHeight="1">
      <c r="A23" s="382">
        <v>13</v>
      </c>
      <c r="B23" s="383" t="s">
        <v>878</v>
      </c>
      <c r="C23" s="384">
        <v>1848</v>
      </c>
      <c r="D23" s="384">
        <v>154</v>
      </c>
      <c r="E23" s="384">
        <v>0</v>
      </c>
      <c r="F23" s="384">
        <v>0</v>
      </c>
      <c r="G23" s="384">
        <v>0</v>
      </c>
      <c r="H23" s="384">
        <f t="shared" si="0"/>
        <v>2002</v>
      </c>
      <c r="I23" s="384">
        <v>2019</v>
      </c>
      <c r="J23" s="384">
        <v>140</v>
      </c>
      <c r="K23" s="384">
        <v>0</v>
      </c>
      <c r="L23" s="384">
        <v>0</v>
      </c>
      <c r="M23" s="384">
        <v>0</v>
      </c>
      <c r="N23" s="384">
        <v>2159</v>
      </c>
      <c r="O23" s="384">
        <v>0</v>
      </c>
      <c r="P23" s="384">
        <v>0</v>
      </c>
      <c r="Q23" s="384">
        <v>0</v>
      </c>
      <c r="R23" s="384">
        <v>0</v>
      </c>
      <c r="S23" s="384">
        <v>0</v>
      </c>
      <c r="T23" s="384">
        <f t="shared" si="1"/>
        <v>0</v>
      </c>
      <c r="U23" s="384">
        <v>0</v>
      </c>
      <c r="V23" s="384">
        <v>0</v>
      </c>
      <c r="W23" s="384">
        <v>0</v>
      </c>
      <c r="X23" s="384">
        <v>0</v>
      </c>
      <c r="Y23" s="384">
        <v>0</v>
      </c>
      <c r="Z23" s="384">
        <v>0</v>
      </c>
      <c r="AA23" s="384">
        <v>880</v>
      </c>
      <c r="AB23" s="384">
        <v>0</v>
      </c>
      <c r="AC23" s="384">
        <v>0</v>
      </c>
      <c r="AD23" s="384">
        <v>0</v>
      </c>
      <c r="AE23" s="384">
        <v>0</v>
      </c>
      <c r="AF23" s="384">
        <f t="shared" si="2"/>
        <v>880</v>
      </c>
    </row>
    <row r="24" spans="1:32" s="385" customFormat="1" ht="24.75" customHeight="1">
      <c r="A24" s="382">
        <v>14</v>
      </c>
      <c r="B24" s="383" t="s">
        <v>879</v>
      </c>
      <c r="C24" s="384">
        <v>836</v>
      </c>
      <c r="D24" s="384">
        <v>100</v>
      </c>
      <c r="E24" s="384">
        <v>0</v>
      </c>
      <c r="F24" s="384">
        <v>0</v>
      </c>
      <c r="G24" s="384">
        <v>1</v>
      </c>
      <c r="H24" s="384">
        <f t="shared" si="0"/>
        <v>937</v>
      </c>
      <c r="I24" s="384">
        <v>1085</v>
      </c>
      <c r="J24" s="384">
        <v>74</v>
      </c>
      <c r="K24" s="384">
        <v>0</v>
      </c>
      <c r="L24" s="384">
        <v>0</v>
      </c>
      <c r="M24" s="384">
        <v>0</v>
      </c>
      <c r="N24" s="384">
        <v>1159</v>
      </c>
      <c r="O24" s="384">
        <v>0</v>
      </c>
      <c r="P24" s="384">
        <v>0</v>
      </c>
      <c r="Q24" s="384">
        <v>0</v>
      </c>
      <c r="R24" s="384">
        <v>0</v>
      </c>
      <c r="S24" s="384">
        <v>0</v>
      </c>
      <c r="T24" s="384">
        <f t="shared" si="1"/>
        <v>0</v>
      </c>
      <c r="U24" s="384">
        <v>0</v>
      </c>
      <c r="V24" s="384">
        <v>0</v>
      </c>
      <c r="W24" s="384">
        <v>0</v>
      </c>
      <c r="X24" s="384">
        <v>0</v>
      </c>
      <c r="Y24" s="384">
        <v>0</v>
      </c>
      <c r="Z24" s="384">
        <v>0</v>
      </c>
      <c r="AA24" s="384">
        <v>371</v>
      </c>
      <c r="AB24" s="384">
        <v>0</v>
      </c>
      <c r="AC24" s="384">
        <v>0</v>
      </c>
      <c r="AD24" s="384">
        <v>0</v>
      </c>
      <c r="AE24" s="384">
        <v>0</v>
      </c>
      <c r="AF24" s="384">
        <f t="shared" si="2"/>
        <v>371</v>
      </c>
    </row>
    <row r="25" spans="1:32" s="385" customFormat="1" ht="24.75" customHeight="1">
      <c r="A25" s="382">
        <v>15</v>
      </c>
      <c r="B25" s="383" t="s">
        <v>880</v>
      </c>
      <c r="C25" s="384">
        <v>438</v>
      </c>
      <c r="D25" s="384">
        <v>58</v>
      </c>
      <c r="E25" s="384">
        <v>1</v>
      </c>
      <c r="F25" s="384">
        <v>0</v>
      </c>
      <c r="G25" s="384">
        <v>0</v>
      </c>
      <c r="H25" s="384">
        <f t="shared" si="0"/>
        <v>497</v>
      </c>
      <c r="I25" s="384">
        <v>645</v>
      </c>
      <c r="J25" s="384">
        <v>61</v>
      </c>
      <c r="K25" s="384">
        <v>3</v>
      </c>
      <c r="L25" s="384">
        <v>0</v>
      </c>
      <c r="M25" s="384">
        <v>0</v>
      </c>
      <c r="N25" s="384">
        <v>709</v>
      </c>
      <c r="O25" s="384">
        <v>0</v>
      </c>
      <c r="P25" s="384">
        <v>0</v>
      </c>
      <c r="Q25" s="384">
        <v>0</v>
      </c>
      <c r="R25" s="384">
        <v>0</v>
      </c>
      <c r="S25" s="384">
        <v>0</v>
      </c>
      <c r="T25" s="384">
        <f t="shared" si="1"/>
        <v>0</v>
      </c>
      <c r="U25" s="384">
        <v>0</v>
      </c>
      <c r="V25" s="384">
        <v>0</v>
      </c>
      <c r="W25" s="384">
        <v>0</v>
      </c>
      <c r="X25" s="384">
        <v>0</v>
      </c>
      <c r="Y25" s="384">
        <v>0</v>
      </c>
      <c r="Z25" s="384">
        <v>0</v>
      </c>
      <c r="AA25" s="384">
        <v>146</v>
      </c>
      <c r="AB25" s="384">
        <v>0</v>
      </c>
      <c r="AC25" s="384">
        <v>0</v>
      </c>
      <c r="AD25" s="384">
        <v>0</v>
      </c>
      <c r="AE25" s="384">
        <v>0</v>
      </c>
      <c r="AF25" s="384">
        <f t="shared" si="2"/>
        <v>146</v>
      </c>
    </row>
    <row r="26" spans="1:32" s="385" customFormat="1" ht="24.75" customHeight="1">
      <c r="A26" s="382">
        <v>16</v>
      </c>
      <c r="B26" s="383" t="s">
        <v>881</v>
      </c>
      <c r="C26" s="384">
        <v>2507</v>
      </c>
      <c r="D26" s="384">
        <v>187</v>
      </c>
      <c r="E26" s="384">
        <v>0</v>
      </c>
      <c r="F26" s="384">
        <v>0</v>
      </c>
      <c r="G26" s="384">
        <v>1</v>
      </c>
      <c r="H26" s="384">
        <f t="shared" si="0"/>
        <v>2695</v>
      </c>
      <c r="I26" s="384">
        <v>3012</v>
      </c>
      <c r="J26" s="384">
        <v>191</v>
      </c>
      <c r="K26" s="384">
        <v>0</v>
      </c>
      <c r="L26" s="384">
        <v>0</v>
      </c>
      <c r="M26" s="384">
        <v>0</v>
      </c>
      <c r="N26" s="384">
        <v>3203</v>
      </c>
      <c r="O26" s="384">
        <v>0</v>
      </c>
      <c r="P26" s="384">
        <v>0</v>
      </c>
      <c r="Q26" s="384">
        <v>0</v>
      </c>
      <c r="R26" s="384">
        <v>0</v>
      </c>
      <c r="S26" s="384">
        <v>0</v>
      </c>
      <c r="T26" s="384">
        <f t="shared" si="1"/>
        <v>0</v>
      </c>
      <c r="U26" s="384">
        <v>0</v>
      </c>
      <c r="V26" s="384">
        <v>0</v>
      </c>
      <c r="W26" s="384">
        <v>0</v>
      </c>
      <c r="X26" s="384">
        <v>0</v>
      </c>
      <c r="Y26" s="384">
        <v>0</v>
      </c>
      <c r="Z26" s="384">
        <v>0</v>
      </c>
      <c r="AA26" s="384">
        <v>950</v>
      </c>
      <c r="AB26" s="384">
        <v>0</v>
      </c>
      <c r="AC26" s="384">
        <v>0</v>
      </c>
      <c r="AD26" s="384">
        <v>0</v>
      </c>
      <c r="AE26" s="384">
        <v>0</v>
      </c>
      <c r="AF26" s="384">
        <f t="shared" si="2"/>
        <v>950</v>
      </c>
    </row>
    <row r="27" spans="1:32" s="385" customFormat="1" ht="24.75" customHeight="1">
      <c r="A27" s="382">
        <v>17</v>
      </c>
      <c r="B27" s="383" t="s">
        <v>882</v>
      </c>
      <c r="C27" s="384">
        <v>1492</v>
      </c>
      <c r="D27" s="384">
        <v>140</v>
      </c>
      <c r="E27" s="384">
        <v>0</v>
      </c>
      <c r="F27" s="384">
        <v>0</v>
      </c>
      <c r="G27" s="384">
        <v>0</v>
      </c>
      <c r="H27" s="384">
        <f t="shared" si="0"/>
        <v>1632</v>
      </c>
      <c r="I27" s="384">
        <v>1518</v>
      </c>
      <c r="J27" s="384">
        <v>143</v>
      </c>
      <c r="K27" s="384">
        <v>0</v>
      </c>
      <c r="L27" s="384">
        <v>0</v>
      </c>
      <c r="M27" s="384">
        <v>0</v>
      </c>
      <c r="N27" s="384">
        <v>1661</v>
      </c>
      <c r="O27" s="384">
        <v>0</v>
      </c>
      <c r="P27" s="384">
        <v>0</v>
      </c>
      <c r="Q27" s="384">
        <v>0</v>
      </c>
      <c r="R27" s="384">
        <v>0</v>
      </c>
      <c r="S27" s="384">
        <v>0</v>
      </c>
      <c r="T27" s="384">
        <f t="shared" si="1"/>
        <v>0</v>
      </c>
      <c r="U27" s="384">
        <v>0</v>
      </c>
      <c r="V27" s="384">
        <v>0</v>
      </c>
      <c r="W27" s="384">
        <v>0</v>
      </c>
      <c r="X27" s="384">
        <v>0</v>
      </c>
      <c r="Y27" s="384">
        <v>0</v>
      </c>
      <c r="Z27" s="384">
        <v>0</v>
      </c>
      <c r="AA27" s="384">
        <v>580</v>
      </c>
      <c r="AB27" s="384">
        <v>0</v>
      </c>
      <c r="AC27" s="384">
        <v>0</v>
      </c>
      <c r="AD27" s="384">
        <v>0</v>
      </c>
      <c r="AE27" s="384">
        <v>0</v>
      </c>
      <c r="AF27" s="384">
        <f t="shared" si="2"/>
        <v>580</v>
      </c>
    </row>
    <row r="28" spans="1:32" s="385" customFormat="1" ht="24.75" customHeight="1">
      <c r="A28" s="382">
        <v>18</v>
      </c>
      <c r="B28" s="383" t="s">
        <v>883</v>
      </c>
      <c r="C28" s="384">
        <v>1070</v>
      </c>
      <c r="D28" s="384">
        <v>334</v>
      </c>
      <c r="E28" s="384">
        <v>0</v>
      </c>
      <c r="F28" s="384">
        <v>0</v>
      </c>
      <c r="G28" s="384">
        <v>0</v>
      </c>
      <c r="H28" s="384">
        <f t="shared" si="0"/>
        <v>1404</v>
      </c>
      <c r="I28" s="384">
        <v>1532</v>
      </c>
      <c r="J28" s="384">
        <v>342</v>
      </c>
      <c r="K28" s="384">
        <v>0</v>
      </c>
      <c r="L28" s="384">
        <v>0</v>
      </c>
      <c r="M28" s="384">
        <v>0</v>
      </c>
      <c r="N28" s="384">
        <v>1874</v>
      </c>
      <c r="O28" s="384">
        <v>0</v>
      </c>
      <c r="P28" s="384">
        <v>0</v>
      </c>
      <c r="Q28" s="384">
        <v>0</v>
      </c>
      <c r="R28" s="384">
        <v>0</v>
      </c>
      <c r="S28" s="384">
        <v>0</v>
      </c>
      <c r="T28" s="384">
        <f t="shared" si="1"/>
        <v>0</v>
      </c>
      <c r="U28" s="384">
        <v>0</v>
      </c>
      <c r="V28" s="384">
        <v>0</v>
      </c>
      <c r="W28" s="384">
        <v>0</v>
      </c>
      <c r="X28" s="384">
        <v>0</v>
      </c>
      <c r="Y28" s="384">
        <v>0</v>
      </c>
      <c r="Z28" s="384">
        <v>0</v>
      </c>
      <c r="AA28" s="384">
        <v>980</v>
      </c>
      <c r="AB28" s="384">
        <v>0</v>
      </c>
      <c r="AC28" s="384">
        <v>0</v>
      </c>
      <c r="AD28" s="384">
        <v>0</v>
      </c>
      <c r="AE28" s="384">
        <v>0</v>
      </c>
      <c r="AF28" s="384">
        <f t="shared" si="2"/>
        <v>980</v>
      </c>
    </row>
    <row r="29" spans="1:32" s="385" customFormat="1" ht="24.75" customHeight="1">
      <c r="A29" s="382">
        <v>19</v>
      </c>
      <c r="B29" s="383" t="s">
        <v>884</v>
      </c>
      <c r="C29" s="384">
        <v>704</v>
      </c>
      <c r="D29" s="384">
        <v>262</v>
      </c>
      <c r="E29" s="384">
        <v>0</v>
      </c>
      <c r="F29" s="384">
        <v>0</v>
      </c>
      <c r="G29" s="384">
        <v>0</v>
      </c>
      <c r="H29" s="384">
        <f t="shared" si="0"/>
        <v>966</v>
      </c>
      <c r="I29" s="384">
        <v>964</v>
      </c>
      <c r="J29" s="384">
        <v>284</v>
      </c>
      <c r="K29" s="384">
        <v>0</v>
      </c>
      <c r="L29" s="384">
        <v>0</v>
      </c>
      <c r="M29" s="384">
        <v>0</v>
      </c>
      <c r="N29" s="384">
        <v>1248</v>
      </c>
      <c r="O29" s="384">
        <v>0</v>
      </c>
      <c r="P29" s="384">
        <v>0</v>
      </c>
      <c r="Q29" s="384">
        <v>0</v>
      </c>
      <c r="R29" s="384">
        <v>0</v>
      </c>
      <c r="S29" s="384">
        <v>0</v>
      </c>
      <c r="T29" s="384">
        <f t="shared" si="1"/>
        <v>0</v>
      </c>
      <c r="U29" s="384">
        <v>0</v>
      </c>
      <c r="V29" s="384">
        <v>0</v>
      </c>
      <c r="W29" s="384">
        <v>0</v>
      </c>
      <c r="X29" s="384">
        <v>0</v>
      </c>
      <c r="Y29" s="384">
        <v>0</v>
      </c>
      <c r="Z29" s="384">
        <v>0</v>
      </c>
      <c r="AA29" s="384">
        <v>325</v>
      </c>
      <c r="AB29" s="384">
        <v>0</v>
      </c>
      <c r="AC29" s="384">
        <v>0</v>
      </c>
      <c r="AD29" s="384">
        <v>0</v>
      </c>
      <c r="AE29" s="384">
        <v>0</v>
      </c>
      <c r="AF29" s="384">
        <f t="shared" si="2"/>
        <v>325</v>
      </c>
    </row>
    <row r="30" spans="1:32" s="385" customFormat="1" ht="24.75" customHeight="1">
      <c r="A30" s="382">
        <v>20</v>
      </c>
      <c r="B30" s="383" t="s">
        <v>885</v>
      </c>
      <c r="C30" s="384">
        <v>847</v>
      </c>
      <c r="D30" s="384">
        <v>224</v>
      </c>
      <c r="E30" s="384">
        <v>4</v>
      </c>
      <c r="F30" s="384">
        <v>0</v>
      </c>
      <c r="G30" s="384">
        <v>0</v>
      </c>
      <c r="H30" s="384">
        <f t="shared" si="0"/>
        <v>1075</v>
      </c>
      <c r="I30" s="384">
        <v>871</v>
      </c>
      <c r="J30" s="384">
        <v>216</v>
      </c>
      <c r="K30" s="384">
        <v>7</v>
      </c>
      <c r="L30" s="384">
        <v>0</v>
      </c>
      <c r="M30" s="384">
        <v>0</v>
      </c>
      <c r="N30" s="384">
        <v>1094</v>
      </c>
      <c r="O30" s="384">
        <v>0</v>
      </c>
      <c r="P30" s="384">
        <v>0</v>
      </c>
      <c r="Q30" s="384">
        <v>0</v>
      </c>
      <c r="R30" s="384">
        <v>0</v>
      </c>
      <c r="S30" s="384">
        <v>0</v>
      </c>
      <c r="T30" s="384">
        <f t="shared" si="1"/>
        <v>0</v>
      </c>
      <c r="U30" s="384">
        <v>0</v>
      </c>
      <c r="V30" s="384">
        <v>0</v>
      </c>
      <c r="W30" s="384">
        <v>0</v>
      </c>
      <c r="X30" s="384">
        <v>0</v>
      </c>
      <c r="Y30" s="384">
        <v>0</v>
      </c>
      <c r="Z30" s="384">
        <v>0</v>
      </c>
      <c r="AA30" s="384">
        <v>0</v>
      </c>
      <c r="AB30" s="384">
        <v>0</v>
      </c>
      <c r="AC30" s="384">
        <v>0</v>
      </c>
      <c r="AD30" s="384">
        <v>0</v>
      </c>
      <c r="AE30" s="384">
        <v>0</v>
      </c>
      <c r="AF30" s="384">
        <f t="shared" si="2"/>
        <v>0</v>
      </c>
    </row>
    <row r="31" spans="1:32" s="385" customFormat="1" ht="24.75" customHeight="1">
      <c r="A31" s="382">
        <v>21</v>
      </c>
      <c r="B31" s="383" t="s">
        <v>886</v>
      </c>
      <c r="C31" s="384">
        <v>982</v>
      </c>
      <c r="D31" s="384">
        <v>106</v>
      </c>
      <c r="E31" s="384">
        <v>0</v>
      </c>
      <c r="F31" s="384">
        <v>0</v>
      </c>
      <c r="G31" s="384">
        <v>0</v>
      </c>
      <c r="H31" s="384">
        <f t="shared" si="0"/>
        <v>1088</v>
      </c>
      <c r="I31" s="384">
        <v>1092</v>
      </c>
      <c r="J31" s="384">
        <v>120</v>
      </c>
      <c r="K31" s="384">
        <v>0</v>
      </c>
      <c r="L31" s="384">
        <v>0</v>
      </c>
      <c r="M31" s="384">
        <v>0</v>
      </c>
      <c r="N31" s="384">
        <v>1212</v>
      </c>
      <c r="O31" s="384">
        <v>0</v>
      </c>
      <c r="P31" s="384">
        <v>0</v>
      </c>
      <c r="Q31" s="384">
        <v>0</v>
      </c>
      <c r="R31" s="384">
        <v>0</v>
      </c>
      <c r="S31" s="384">
        <v>0</v>
      </c>
      <c r="T31" s="384">
        <f t="shared" si="1"/>
        <v>0</v>
      </c>
      <c r="U31" s="384">
        <v>0</v>
      </c>
      <c r="V31" s="384">
        <v>0</v>
      </c>
      <c r="W31" s="384">
        <v>0</v>
      </c>
      <c r="X31" s="384">
        <v>0</v>
      </c>
      <c r="Y31" s="384">
        <v>0</v>
      </c>
      <c r="Z31" s="384">
        <v>0</v>
      </c>
      <c r="AA31" s="384">
        <v>350</v>
      </c>
      <c r="AB31" s="384">
        <v>0</v>
      </c>
      <c r="AC31" s="384">
        <v>0</v>
      </c>
      <c r="AD31" s="384">
        <v>0</v>
      </c>
      <c r="AE31" s="384">
        <v>0</v>
      </c>
      <c r="AF31" s="384">
        <f t="shared" si="2"/>
        <v>350</v>
      </c>
    </row>
    <row r="32" spans="1:32" s="385" customFormat="1" ht="24.75" customHeight="1">
      <c r="A32" s="382">
        <v>22</v>
      </c>
      <c r="B32" s="383" t="s">
        <v>887</v>
      </c>
      <c r="C32" s="384">
        <v>1195</v>
      </c>
      <c r="D32" s="384">
        <v>74</v>
      </c>
      <c r="E32" s="384">
        <v>0</v>
      </c>
      <c r="F32" s="384">
        <v>0</v>
      </c>
      <c r="G32" s="384">
        <v>0</v>
      </c>
      <c r="H32" s="384">
        <f t="shared" si="0"/>
        <v>1269</v>
      </c>
      <c r="I32" s="384">
        <v>1451</v>
      </c>
      <c r="J32" s="384">
        <v>74</v>
      </c>
      <c r="K32" s="384">
        <v>0</v>
      </c>
      <c r="L32" s="384">
        <v>0</v>
      </c>
      <c r="M32" s="384">
        <v>0</v>
      </c>
      <c r="N32" s="384">
        <v>1525</v>
      </c>
      <c r="O32" s="384">
        <v>0</v>
      </c>
      <c r="P32" s="384">
        <v>0</v>
      </c>
      <c r="Q32" s="384">
        <v>0</v>
      </c>
      <c r="R32" s="384">
        <v>0</v>
      </c>
      <c r="S32" s="384">
        <v>0</v>
      </c>
      <c r="T32" s="384">
        <f t="shared" si="1"/>
        <v>0</v>
      </c>
      <c r="U32" s="384">
        <v>0</v>
      </c>
      <c r="V32" s="384">
        <v>0</v>
      </c>
      <c r="W32" s="384">
        <v>0</v>
      </c>
      <c r="X32" s="384">
        <v>0</v>
      </c>
      <c r="Y32" s="384">
        <v>0</v>
      </c>
      <c r="Z32" s="384">
        <v>0</v>
      </c>
      <c r="AA32" s="384">
        <v>710</v>
      </c>
      <c r="AB32" s="384">
        <v>0</v>
      </c>
      <c r="AC32" s="384">
        <v>0</v>
      </c>
      <c r="AD32" s="384">
        <v>0</v>
      </c>
      <c r="AE32" s="384">
        <v>0</v>
      </c>
      <c r="AF32" s="384">
        <f t="shared" si="2"/>
        <v>710</v>
      </c>
    </row>
    <row r="33" spans="1:32" s="385" customFormat="1" ht="24.75" customHeight="1">
      <c r="A33" s="382">
        <v>23</v>
      </c>
      <c r="B33" s="383" t="s">
        <v>888</v>
      </c>
      <c r="C33" s="384">
        <v>1288</v>
      </c>
      <c r="D33" s="384">
        <v>217</v>
      </c>
      <c r="E33" s="384">
        <v>0</v>
      </c>
      <c r="F33" s="384">
        <v>0</v>
      </c>
      <c r="G33" s="384">
        <v>0</v>
      </c>
      <c r="H33" s="384">
        <f t="shared" si="0"/>
        <v>1505</v>
      </c>
      <c r="I33" s="384">
        <v>1553</v>
      </c>
      <c r="J33" s="384">
        <v>208</v>
      </c>
      <c r="K33" s="384">
        <v>3</v>
      </c>
      <c r="L33" s="384">
        <v>0</v>
      </c>
      <c r="M33" s="384">
        <v>0</v>
      </c>
      <c r="N33" s="384">
        <v>1764</v>
      </c>
      <c r="O33" s="384">
        <v>0</v>
      </c>
      <c r="P33" s="384">
        <v>0</v>
      </c>
      <c r="Q33" s="384">
        <v>0</v>
      </c>
      <c r="R33" s="384">
        <v>0</v>
      </c>
      <c r="S33" s="384">
        <v>0</v>
      </c>
      <c r="T33" s="384">
        <f t="shared" si="1"/>
        <v>0</v>
      </c>
      <c r="U33" s="384">
        <v>0</v>
      </c>
      <c r="V33" s="384">
        <v>0</v>
      </c>
      <c r="W33" s="384">
        <v>0</v>
      </c>
      <c r="X33" s="384">
        <v>0</v>
      </c>
      <c r="Y33" s="384">
        <v>0</v>
      </c>
      <c r="Z33" s="384">
        <v>0</v>
      </c>
      <c r="AA33" s="384">
        <v>770</v>
      </c>
      <c r="AB33" s="384">
        <v>0</v>
      </c>
      <c r="AC33" s="384">
        <v>0</v>
      </c>
      <c r="AD33" s="384">
        <v>0</v>
      </c>
      <c r="AE33" s="384">
        <v>0</v>
      </c>
      <c r="AF33" s="384">
        <f t="shared" si="2"/>
        <v>770</v>
      </c>
    </row>
    <row r="34" spans="1:32" s="385" customFormat="1" ht="24.75" customHeight="1">
      <c r="A34" s="382">
        <v>24</v>
      </c>
      <c r="B34" s="383" t="s">
        <v>889</v>
      </c>
      <c r="C34" s="384">
        <v>696</v>
      </c>
      <c r="D34" s="384">
        <v>146</v>
      </c>
      <c r="E34" s="384">
        <v>4</v>
      </c>
      <c r="F34" s="384">
        <v>0</v>
      </c>
      <c r="G34" s="384">
        <v>0</v>
      </c>
      <c r="H34" s="384">
        <f t="shared" si="0"/>
        <v>846</v>
      </c>
      <c r="I34" s="384">
        <v>1014</v>
      </c>
      <c r="J34" s="384">
        <v>142</v>
      </c>
      <c r="K34" s="384">
        <v>4</v>
      </c>
      <c r="L34" s="384">
        <v>0</v>
      </c>
      <c r="M34" s="384">
        <v>0</v>
      </c>
      <c r="N34" s="384">
        <v>1160</v>
      </c>
      <c r="O34" s="384">
        <v>0</v>
      </c>
      <c r="P34" s="384">
        <v>0</v>
      </c>
      <c r="Q34" s="384">
        <v>0</v>
      </c>
      <c r="R34" s="384">
        <v>0</v>
      </c>
      <c r="S34" s="384">
        <v>0</v>
      </c>
      <c r="T34" s="384">
        <f t="shared" si="1"/>
        <v>0</v>
      </c>
      <c r="U34" s="384">
        <v>0</v>
      </c>
      <c r="V34" s="384">
        <v>0</v>
      </c>
      <c r="W34" s="384">
        <v>0</v>
      </c>
      <c r="X34" s="384">
        <v>0</v>
      </c>
      <c r="Y34" s="384">
        <v>0</v>
      </c>
      <c r="Z34" s="384">
        <v>0</v>
      </c>
      <c r="AA34" s="384">
        <v>503</v>
      </c>
      <c r="AB34" s="384">
        <v>0</v>
      </c>
      <c r="AC34" s="384">
        <v>0</v>
      </c>
      <c r="AD34" s="384">
        <v>0</v>
      </c>
      <c r="AE34" s="384">
        <v>0</v>
      </c>
      <c r="AF34" s="384">
        <f t="shared" si="2"/>
        <v>503</v>
      </c>
    </row>
    <row r="35" spans="1:32" s="385" customFormat="1" ht="24.75" customHeight="1">
      <c r="A35" s="382">
        <v>25</v>
      </c>
      <c r="B35" s="383" t="s">
        <v>890</v>
      </c>
      <c r="C35" s="384">
        <v>1497</v>
      </c>
      <c r="D35" s="384">
        <v>279</v>
      </c>
      <c r="E35" s="384">
        <v>0</v>
      </c>
      <c r="F35" s="384">
        <v>0</v>
      </c>
      <c r="G35" s="384">
        <v>0</v>
      </c>
      <c r="H35" s="384">
        <f t="shared" si="0"/>
        <v>1776</v>
      </c>
      <c r="I35" s="384">
        <v>1363</v>
      </c>
      <c r="J35" s="384">
        <v>267</v>
      </c>
      <c r="K35" s="384">
        <v>2</v>
      </c>
      <c r="L35" s="384">
        <v>0</v>
      </c>
      <c r="M35" s="384">
        <v>0</v>
      </c>
      <c r="N35" s="384">
        <v>1632</v>
      </c>
      <c r="O35" s="384">
        <v>0</v>
      </c>
      <c r="P35" s="384">
        <v>0</v>
      </c>
      <c r="Q35" s="384">
        <v>0</v>
      </c>
      <c r="R35" s="384">
        <v>0</v>
      </c>
      <c r="S35" s="384">
        <v>0</v>
      </c>
      <c r="T35" s="384">
        <f t="shared" si="1"/>
        <v>0</v>
      </c>
      <c r="U35" s="384">
        <v>0</v>
      </c>
      <c r="V35" s="384">
        <v>0</v>
      </c>
      <c r="W35" s="384">
        <v>0</v>
      </c>
      <c r="X35" s="384">
        <v>0</v>
      </c>
      <c r="Y35" s="384">
        <v>0</v>
      </c>
      <c r="Z35" s="384">
        <v>0</v>
      </c>
      <c r="AA35" s="384">
        <v>943</v>
      </c>
      <c r="AB35" s="384">
        <v>0</v>
      </c>
      <c r="AC35" s="384">
        <v>0</v>
      </c>
      <c r="AD35" s="384">
        <v>0</v>
      </c>
      <c r="AE35" s="384">
        <v>0</v>
      </c>
      <c r="AF35" s="384">
        <f t="shared" si="2"/>
        <v>943</v>
      </c>
    </row>
    <row r="36" spans="1:32" s="385" customFormat="1" ht="24.75" customHeight="1">
      <c r="A36" s="382">
        <v>26</v>
      </c>
      <c r="B36" s="383" t="s">
        <v>891</v>
      </c>
      <c r="C36" s="384">
        <v>1936</v>
      </c>
      <c r="D36" s="384">
        <v>306</v>
      </c>
      <c r="E36" s="384">
        <v>0</v>
      </c>
      <c r="F36" s="384">
        <v>0</v>
      </c>
      <c r="G36" s="384">
        <v>0</v>
      </c>
      <c r="H36" s="384">
        <f t="shared" si="0"/>
        <v>2242</v>
      </c>
      <c r="I36" s="384">
        <v>2015</v>
      </c>
      <c r="J36" s="384">
        <v>296</v>
      </c>
      <c r="K36" s="384">
        <v>3</v>
      </c>
      <c r="L36" s="384">
        <v>0</v>
      </c>
      <c r="M36" s="384">
        <v>0</v>
      </c>
      <c r="N36" s="384">
        <v>2314</v>
      </c>
      <c r="O36" s="384">
        <v>0</v>
      </c>
      <c r="P36" s="384">
        <v>0</v>
      </c>
      <c r="Q36" s="384">
        <v>0</v>
      </c>
      <c r="R36" s="384">
        <v>0</v>
      </c>
      <c r="S36" s="384">
        <v>0</v>
      </c>
      <c r="T36" s="384">
        <f t="shared" si="1"/>
        <v>0</v>
      </c>
      <c r="U36" s="384">
        <v>0</v>
      </c>
      <c r="V36" s="384">
        <v>0</v>
      </c>
      <c r="W36" s="384">
        <v>0</v>
      </c>
      <c r="X36" s="384">
        <v>0</v>
      </c>
      <c r="Y36" s="384">
        <v>0</v>
      </c>
      <c r="Z36" s="384">
        <v>0</v>
      </c>
      <c r="AA36" s="384">
        <v>1000</v>
      </c>
      <c r="AB36" s="384">
        <v>0</v>
      </c>
      <c r="AC36" s="384">
        <v>0</v>
      </c>
      <c r="AD36" s="384">
        <v>0</v>
      </c>
      <c r="AE36" s="384">
        <v>0</v>
      </c>
      <c r="AF36" s="384">
        <f t="shared" si="2"/>
        <v>1000</v>
      </c>
    </row>
    <row r="37" spans="1:32" s="385" customFormat="1" ht="24.75" customHeight="1">
      <c r="A37" s="382">
        <v>27</v>
      </c>
      <c r="B37" s="383" t="s">
        <v>892</v>
      </c>
      <c r="C37" s="384">
        <v>1440</v>
      </c>
      <c r="D37" s="384">
        <v>230</v>
      </c>
      <c r="E37" s="384">
        <v>0</v>
      </c>
      <c r="F37" s="384">
        <v>0</v>
      </c>
      <c r="G37" s="384">
        <v>0</v>
      </c>
      <c r="H37" s="384">
        <f t="shared" si="0"/>
        <v>1670</v>
      </c>
      <c r="I37" s="384">
        <v>1781</v>
      </c>
      <c r="J37" s="384">
        <v>225</v>
      </c>
      <c r="K37" s="384">
        <v>0</v>
      </c>
      <c r="L37" s="384">
        <v>0</v>
      </c>
      <c r="M37" s="384">
        <v>0</v>
      </c>
      <c r="N37" s="384">
        <v>2006</v>
      </c>
      <c r="O37" s="384">
        <v>0</v>
      </c>
      <c r="P37" s="384">
        <v>0</v>
      </c>
      <c r="Q37" s="384">
        <v>0</v>
      </c>
      <c r="R37" s="384">
        <v>0</v>
      </c>
      <c r="S37" s="384">
        <v>0</v>
      </c>
      <c r="T37" s="384">
        <f t="shared" si="1"/>
        <v>0</v>
      </c>
      <c r="U37" s="384">
        <v>0</v>
      </c>
      <c r="V37" s="384">
        <v>0</v>
      </c>
      <c r="W37" s="384">
        <v>0</v>
      </c>
      <c r="X37" s="384">
        <v>0</v>
      </c>
      <c r="Y37" s="384">
        <v>0</v>
      </c>
      <c r="Z37" s="384">
        <v>0</v>
      </c>
      <c r="AA37" s="384">
        <v>930</v>
      </c>
      <c r="AB37" s="384">
        <v>0</v>
      </c>
      <c r="AC37" s="384">
        <v>0</v>
      </c>
      <c r="AD37" s="384">
        <v>0</v>
      </c>
      <c r="AE37" s="384">
        <v>0</v>
      </c>
      <c r="AF37" s="384">
        <f t="shared" si="2"/>
        <v>930</v>
      </c>
    </row>
    <row r="38" spans="1:32" s="385" customFormat="1" ht="24.75" customHeight="1">
      <c r="A38" s="382">
        <v>28</v>
      </c>
      <c r="B38" s="383" t="s">
        <v>893</v>
      </c>
      <c r="C38" s="384">
        <v>1973</v>
      </c>
      <c r="D38" s="384">
        <v>343</v>
      </c>
      <c r="E38" s="384">
        <v>0</v>
      </c>
      <c r="F38" s="384">
        <v>0</v>
      </c>
      <c r="G38" s="384">
        <v>0</v>
      </c>
      <c r="H38" s="384">
        <f t="shared" si="0"/>
        <v>2316</v>
      </c>
      <c r="I38" s="384">
        <v>2193</v>
      </c>
      <c r="J38" s="384">
        <v>317</v>
      </c>
      <c r="K38" s="384">
        <v>1</v>
      </c>
      <c r="L38" s="384">
        <v>0</v>
      </c>
      <c r="M38" s="384">
        <v>0</v>
      </c>
      <c r="N38" s="384">
        <v>2511</v>
      </c>
      <c r="O38" s="384">
        <v>0</v>
      </c>
      <c r="P38" s="384">
        <v>0</v>
      </c>
      <c r="Q38" s="384">
        <v>0</v>
      </c>
      <c r="R38" s="384">
        <v>0</v>
      </c>
      <c r="S38" s="384">
        <v>0</v>
      </c>
      <c r="T38" s="384">
        <f t="shared" si="1"/>
        <v>0</v>
      </c>
      <c r="U38" s="384">
        <v>0</v>
      </c>
      <c r="V38" s="384">
        <v>0</v>
      </c>
      <c r="W38" s="384">
        <v>0</v>
      </c>
      <c r="X38" s="384">
        <v>0</v>
      </c>
      <c r="Y38" s="384">
        <v>0</v>
      </c>
      <c r="Z38" s="384">
        <v>0</v>
      </c>
      <c r="AA38" s="384">
        <v>1150</v>
      </c>
      <c r="AB38" s="384">
        <v>0</v>
      </c>
      <c r="AC38" s="384">
        <v>0</v>
      </c>
      <c r="AD38" s="384">
        <v>0</v>
      </c>
      <c r="AE38" s="384">
        <v>0</v>
      </c>
      <c r="AF38" s="384">
        <f t="shared" si="2"/>
        <v>1150</v>
      </c>
    </row>
    <row r="39" spans="1:32" s="385" customFormat="1" ht="24.75" customHeight="1">
      <c r="A39" s="382">
        <v>29</v>
      </c>
      <c r="B39" s="383" t="s">
        <v>894</v>
      </c>
      <c r="C39" s="384">
        <v>1393</v>
      </c>
      <c r="D39" s="384">
        <v>343</v>
      </c>
      <c r="E39" s="384">
        <v>1</v>
      </c>
      <c r="F39" s="384">
        <v>0</v>
      </c>
      <c r="G39" s="384">
        <v>21</v>
      </c>
      <c r="H39" s="384">
        <f t="shared" si="0"/>
        <v>1758</v>
      </c>
      <c r="I39" s="384">
        <v>1795</v>
      </c>
      <c r="J39" s="384">
        <v>319</v>
      </c>
      <c r="K39" s="384">
        <v>1</v>
      </c>
      <c r="L39" s="384">
        <v>0</v>
      </c>
      <c r="M39" s="384">
        <v>0</v>
      </c>
      <c r="N39" s="384">
        <v>2115</v>
      </c>
      <c r="O39" s="384">
        <v>0</v>
      </c>
      <c r="P39" s="384">
        <v>0</v>
      </c>
      <c r="Q39" s="384">
        <v>0</v>
      </c>
      <c r="R39" s="384">
        <v>0</v>
      </c>
      <c r="S39" s="384">
        <v>0</v>
      </c>
      <c r="T39" s="384">
        <f t="shared" si="1"/>
        <v>0</v>
      </c>
      <c r="U39" s="384">
        <v>0</v>
      </c>
      <c r="V39" s="384">
        <v>0</v>
      </c>
      <c r="W39" s="384">
        <v>0</v>
      </c>
      <c r="X39" s="384">
        <v>0</v>
      </c>
      <c r="Y39" s="384">
        <v>0</v>
      </c>
      <c r="Z39" s="384">
        <v>0</v>
      </c>
      <c r="AA39" s="384">
        <v>940</v>
      </c>
      <c r="AB39" s="384">
        <v>0</v>
      </c>
      <c r="AC39" s="384">
        <v>0</v>
      </c>
      <c r="AD39" s="384">
        <v>0</v>
      </c>
      <c r="AE39" s="384">
        <v>0</v>
      </c>
      <c r="AF39" s="384">
        <f t="shared" si="2"/>
        <v>940</v>
      </c>
    </row>
    <row r="40" spans="1:33" s="386" customFormat="1" ht="24.75" customHeight="1">
      <c r="A40" s="382">
        <v>30</v>
      </c>
      <c r="B40" s="383" t="s">
        <v>895</v>
      </c>
      <c r="C40" s="384">
        <v>1503</v>
      </c>
      <c r="D40" s="384">
        <v>165</v>
      </c>
      <c r="E40" s="384">
        <v>0</v>
      </c>
      <c r="F40" s="384">
        <v>8</v>
      </c>
      <c r="G40" s="384">
        <v>0</v>
      </c>
      <c r="H40" s="384">
        <f t="shared" si="0"/>
        <v>1676</v>
      </c>
      <c r="I40" s="384">
        <v>2082</v>
      </c>
      <c r="J40" s="384">
        <v>159</v>
      </c>
      <c r="K40" s="384">
        <v>0</v>
      </c>
      <c r="L40" s="384">
        <v>0</v>
      </c>
      <c r="M40" s="384">
        <v>0</v>
      </c>
      <c r="N40" s="384">
        <v>2241</v>
      </c>
      <c r="O40" s="384">
        <v>0</v>
      </c>
      <c r="P40" s="384">
        <v>0</v>
      </c>
      <c r="Q40" s="384">
        <v>0</v>
      </c>
      <c r="R40" s="384">
        <v>0</v>
      </c>
      <c r="S40" s="384">
        <v>0</v>
      </c>
      <c r="T40" s="384">
        <f t="shared" si="1"/>
        <v>0</v>
      </c>
      <c r="U40" s="384">
        <v>0</v>
      </c>
      <c r="V40" s="384">
        <v>0</v>
      </c>
      <c r="W40" s="384">
        <v>0</v>
      </c>
      <c r="X40" s="384">
        <v>0</v>
      </c>
      <c r="Y40" s="384">
        <v>0</v>
      </c>
      <c r="Z40" s="384">
        <v>0</v>
      </c>
      <c r="AA40" s="384">
        <v>980</v>
      </c>
      <c r="AB40" s="384">
        <v>0</v>
      </c>
      <c r="AC40" s="384">
        <v>0</v>
      </c>
      <c r="AD40" s="384">
        <v>0</v>
      </c>
      <c r="AE40" s="384">
        <v>0</v>
      </c>
      <c r="AF40" s="384">
        <f t="shared" si="2"/>
        <v>980</v>
      </c>
      <c r="AG40" s="385"/>
    </row>
    <row r="41" spans="1:33" s="386" customFormat="1" ht="24.75" customHeight="1">
      <c r="A41" s="382">
        <v>31</v>
      </c>
      <c r="B41" s="383" t="s">
        <v>896</v>
      </c>
      <c r="C41" s="384">
        <v>2019</v>
      </c>
      <c r="D41" s="384">
        <v>325</v>
      </c>
      <c r="E41" s="384">
        <v>0</v>
      </c>
      <c r="F41" s="384">
        <v>0</v>
      </c>
      <c r="G41" s="384">
        <v>0</v>
      </c>
      <c r="H41" s="384">
        <f t="shared" si="0"/>
        <v>2344</v>
      </c>
      <c r="I41" s="384">
        <v>2951</v>
      </c>
      <c r="J41" s="384">
        <v>297</v>
      </c>
      <c r="K41" s="384">
        <v>0</v>
      </c>
      <c r="L41" s="384">
        <v>0</v>
      </c>
      <c r="M41" s="384">
        <v>0</v>
      </c>
      <c r="N41" s="384">
        <v>3248</v>
      </c>
      <c r="O41" s="384">
        <v>0</v>
      </c>
      <c r="P41" s="384">
        <v>0</v>
      </c>
      <c r="Q41" s="384">
        <v>0</v>
      </c>
      <c r="R41" s="384">
        <v>0</v>
      </c>
      <c r="S41" s="384">
        <v>0</v>
      </c>
      <c r="T41" s="384">
        <f t="shared" si="1"/>
        <v>0</v>
      </c>
      <c r="U41" s="384">
        <v>0</v>
      </c>
      <c r="V41" s="384">
        <v>0</v>
      </c>
      <c r="W41" s="384">
        <v>0</v>
      </c>
      <c r="X41" s="384">
        <v>0</v>
      </c>
      <c r="Y41" s="384">
        <v>0</v>
      </c>
      <c r="Z41" s="384">
        <v>0</v>
      </c>
      <c r="AA41" s="384">
        <v>1200</v>
      </c>
      <c r="AB41" s="384">
        <v>0</v>
      </c>
      <c r="AC41" s="384">
        <v>0</v>
      </c>
      <c r="AD41" s="384">
        <v>0</v>
      </c>
      <c r="AE41" s="384">
        <v>0</v>
      </c>
      <c r="AF41" s="384">
        <f t="shared" si="2"/>
        <v>1200</v>
      </c>
      <c r="AG41" s="385"/>
    </row>
    <row r="42" spans="1:33" s="386" customFormat="1" ht="24.75" customHeight="1">
      <c r="A42" s="382">
        <v>32</v>
      </c>
      <c r="B42" s="383" t="s">
        <v>897</v>
      </c>
      <c r="C42" s="384">
        <v>1087</v>
      </c>
      <c r="D42" s="384">
        <v>60</v>
      </c>
      <c r="E42" s="384">
        <v>0</v>
      </c>
      <c r="F42" s="384">
        <v>0</v>
      </c>
      <c r="G42" s="384">
        <v>0</v>
      </c>
      <c r="H42" s="384">
        <f t="shared" si="0"/>
        <v>1147</v>
      </c>
      <c r="I42" s="384">
        <v>1471</v>
      </c>
      <c r="J42" s="384">
        <v>42</v>
      </c>
      <c r="K42" s="384">
        <v>0</v>
      </c>
      <c r="L42" s="384">
        <v>0</v>
      </c>
      <c r="M42" s="384">
        <v>0</v>
      </c>
      <c r="N42" s="384">
        <v>1513</v>
      </c>
      <c r="O42" s="384">
        <v>0</v>
      </c>
      <c r="P42" s="384">
        <v>0</v>
      </c>
      <c r="Q42" s="384">
        <v>0</v>
      </c>
      <c r="R42" s="384">
        <v>0</v>
      </c>
      <c r="S42" s="384">
        <v>0</v>
      </c>
      <c r="T42" s="384">
        <f t="shared" si="1"/>
        <v>0</v>
      </c>
      <c r="U42" s="384">
        <v>0</v>
      </c>
      <c r="V42" s="384">
        <v>0</v>
      </c>
      <c r="W42" s="384">
        <v>0</v>
      </c>
      <c r="X42" s="384">
        <v>0</v>
      </c>
      <c r="Y42" s="384">
        <v>0</v>
      </c>
      <c r="Z42" s="384">
        <v>0</v>
      </c>
      <c r="AA42" s="384">
        <v>375</v>
      </c>
      <c r="AB42" s="384">
        <v>0</v>
      </c>
      <c r="AC42" s="384">
        <v>0</v>
      </c>
      <c r="AD42" s="384">
        <v>0</v>
      </c>
      <c r="AE42" s="384">
        <v>0</v>
      </c>
      <c r="AF42" s="384">
        <f t="shared" si="2"/>
        <v>375</v>
      </c>
      <c r="AG42" s="385"/>
    </row>
    <row r="43" spans="1:33" s="386" customFormat="1" ht="24.75" customHeight="1">
      <c r="A43" s="382">
        <v>33</v>
      </c>
      <c r="B43" s="383" t="s">
        <v>898</v>
      </c>
      <c r="C43" s="384">
        <v>1612</v>
      </c>
      <c r="D43" s="384">
        <v>86</v>
      </c>
      <c r="E43" s="384">
        <v>0</v>
      </c>
      <c r="F43" s="384">
        <v>9</v>
      </c>
      <c r="G43" s="384">
        <v>3</v>
      </c>
      <c r="H43" s="384">
        <f t="shared" si="0"/>
        <v>1710</v>
      </c>
      <c r="I43" s="384">
        <v>1859</v>
      </c>
      <c r="J43" s="384">
        <v>78</v>
      </c>
      <c r="K43" s="384">
        <v>0</v>
      </c>
      <c r="L43" s="384">
        <v>0</v>
      </c>
      <c r="M43" s="384">
        <v>0</v>
      </c>
      <c r="N43" s="384">
        <v>1937</v>
      </c>
      <c r="O43" s="384">
        <v>0</v>
      </c>
      <c r="P43" s="384">
        <v>0</v>
      </c>
      <c r="Q43" s="384">
        <v>0</v>
      </c>
      <c r="R43" s="384">
        <v>0</v>
      </c>
      <c r="S43" s="384">
        <v>0</v>
      </c>
      <c r="T43" s="384">
        <f t="shared" si="1"/>
        <v>0</v>
      </c>
      <c r="U43" s="384">
        <v>0</v>
      </c>
      <c r="V43" s="384">
        <v>0</v>
      </c>
      <c r="W43" s="384">
        <v>0</v>
      </c>
      <c r="X43" s="384">
        <v>0</v>
      </c>
      <c r="Y43" s="384">
        <v>0</v>
      </c>
      <c r="Z43" s="384">
        <v>0</v>
      </c>
      <c r="AA43" s="384">
        <v>688</v>
      </c>
      <c r="AB43" s="384">
        <v>0</v>
      </c>
      <c r="AC43" s="384">
        <v>0</v>
      </c>
      <c r="AD43" s="384">
        <v>0</v>
      </c>
      <c r="AE43" s="384">
        <v>0</v>
      </c>
      <c r="AF43" s="384">
        <f t="shared" si="2"/>
        <v>688</v>
      </c>
      <c r="AG43" s="385"/>
    </row>
    <row r="44" spans="1:33" s="386" customFormat="1" ht="24.75" customHeight="1">
      <c r="A44" s="382">
        <v>34</v>
      </c>
      <c r="B44" s="383" t="s">
        <v>899</v>
      </c>
      <c r="C44" s="384">
        <v>1041</v>
      </c>
      <c r="D44" s="384">
        <v>54</v>
      </c>
      <c r="E44" s="384">
        <v>0</v>
      </c>
      <c r="F44" s="384">
        <v>0</v>
      </c>
      <c r="G44" s="384">
        <v>0</v>
      </c>
      <c r="H44" s="384">
        <f t="shared" si="0"/>
        <v>1095</v>
      </c>
      <c r="I44" s="384">
        <v>1025</v>
      </c>
      <c r="J44" s="384">
        <v>45</v>
      </c>
      <c r="K44" s="384">
        <v>0</v>
      </c>
      <c r="L44" s="384">
        <v>0</v>
      </c>
      <c r="M44" s="384">
        <v>0</v>
      </c>
      <c r="N44" s="384">
        <v>1070</v>
      </c>
      <c r="O44" s="384">
        <v>0</v>
      </c>
      <c r="P44" s="384">
        <v>0</v>
      </c>
      <c r="Q44" s="384">
        <v>0</v>
      </c>
      <c r="R44" s="384">
        <v>0</v>
      </c>
      <c r="S44" s="384">
        <v>0</v>
      </c>
      <c r="T44" s="384">
        <f t="shared" si="1"/>
        <v>0</v>
      </c>
      <c r="U44" s="384">
        <v>0</v>
      </c>
      <c r="V44" s="384">
        <v>0</v>
      </c>
      <c r="W44" s="384">
        <v>0</v>
      </c>
      <c r="X44" s="384">
        <v>0</v>
      </c>
      <c r="Y44" s="384">
        <v>0</v>
      </c>
      <c r="Z44" s="384">
        <v>0</v>
      </c>
      <c r="AA44" s="384">
        <v>815</v>
      </c>
      <c r="AB44" s="384">
        <v>0</v>
      </c>
      <c r="AC44" s="384">
        <v>0</v>
      </c>
      <c r="AD44" s="384">
        <v>0</v>
      </c>
      <c r="AE44" s="384">
        <v>0</v>
      </c>
      <c r="AF44" s="384">
        <f t="shared" si="2"/>
        <v>815</v>
      </c>
      <c r="AG44" s="385"/>
    </row>
    <row r="45" spans="1:33" s="386" customFormat="1" ht="24.75" customHeight="1">
      <c r="A45" s="1364" t="s">
        <v>900</v>
      </c>
      <c r="B45" s="1364"/>
      <c r="C45" s="384">
        <v>47814</v>
      </c>
      <c r="D45" s="384">
        <v>6704</v>
      </c>
      <c r="E45" s="384">
        <v>57</v>
      </c>
      <c r="F45" s="384">
        <v>27</v>
      </c>
      <c r="G45" s="384">
        <v>37</v>
      </c>
      <c r="H45" s="384">
        <f t="shared" si="0"/>
        <v>54639</v>
      </c>
      <c r="I45" s="384">
        <f>SUM(I11:I44)</f>
        <v>55689</v>
      </c>
      <c r="J45" s="384">
        <f>SUM(J11:J44)</f>
        <v>6316</v>
      </c>
      <c r="K45" s="384">
        <f>SUM(K11:K44)</f>
        <v>53</v>
      </c>
      <c r="L45" s="384">
        <f>SUM(L11:L44)</f>
        <v>0</v>
      </c>
      <c r="M45" s="384">
        <f>SUM(M11:M44)</f>
        <v>0</v>
      </c>
      <c r="N45" s="384">
        <v>62058</v>
      </c>
      <c r="O45" s="384">
        <f aca="true" t="shared" si="3" ref="O45:T45">SUM(O11:O44)</f>
        <v>0</v>
      </c>
      <c r="P45" s="384">
        <f t="shared" si="3"/>
        <v>0</v>
      </c>
      <c r="Q45" s="384">
        <f t="shared" si="3"/>
        <v>0</v>
      </c>
      <c r="R45" s="384">
        <f t="shared" si="3"/>
        <v>0</v>
      </c>
      <c r="S45" s="384">
        <f t="shared" si="3"/>
        <v>0</v>
      </c>
      <c r="T45" s="384">
        <f t="shared" si="3"/>
        <v>0</v>
      </c>
      <c r="U45" s="384">
        <v>0</v>
      </c>
      <c r="V45" s="384">
        <v>0</v>
      </c>
      <c r="W45" s="384">
        <v>0</v>
      </c>
      <c r="X45" s="384">
        <v>0</v>
      </c>
      <c r="Y45" s="384">
        <v>0</v>
      </c>
      <c r="Z45" s="384">
        <v>0</v>
      </c>
      <c r="AA45" s="384">
        <v>23376</v>
      </c>
      <c r="AB45" s="384">
        <v>0</v>
      </c>
      <c r="AC45" s="384">
        <v>0</v>
      </c>
      <c r="AD45" s="384">
        <v>0</v>
      </c>
      <c r="AE45" s="384">
        <v>0</v>
      </c>
      <c r="AF45" s="384">
        <f t="shared" si="2"/>
        <v>23376</v>
      </c>
      <c r="AG45" s="385"/>
    </row>
    <row r="46" spans="3:33" ht="18">
      <c r="C46" s="821"/>
      <c r="D46" s="821"/>
      <c r="E46" s="821"/>
      <c r="F46" s="821"/>
      <c r="G46" s="821"/>
      <c r="H46" s="821"/>
      <c r="I46" s="821"/>
      <c r="J46" s="821"/>
      <c r="K46" s="821"/>
      <c r="L46" s="821"/>
      <c r="M46" s="821"/>
      <c r="N46" s="821"/>
      <c r="O46" s="821"/>
      <c r="P46" s="821"/>
      <c r="Q46" s="821"/>
      <c r="R46" s="821"/>
      <c r="S46" s="821"/>
      <c r="T46" s="821"/>
      <c r="U46" s="821"/>
      <c r="V46" s="821"/>
      <c r="W46" s="821"/>
      <c r="X46" s="821"/>
      <c r="Y46" s="821"/>
      <c r="Z46" s="821"/>
      <c r="AA46" s="821"/>
      <c r="AB46" s="821"/>
      <c r="AC46" s="821"/>
      <c r="AD46" s="821"/>
      <c r="AE46" s="821"/>
      <c r="AF46" s="914"/>
      <c r="AG46" s="385"/>
    </row>
    <row r="47" spans="3:32" ht="15">
      <c r="C47" s="821"/>
      <c r="D47" s="821"/>
      <c r="E47" s="821"/>
      <c r="F47" s="821"/>
      <c r="G47" s="821"/>
      <c r="H47" s="821"/>
      <c r="I47" s="821"/>
      <c r="J47" s="821"/>
      <c r="K47" s="821"/>
      <c r="L47" s="821"/>
      <c r="M47" s="821"/>
      <c r="N47" s="821"/>
      <c r="O47" s="821"/>
      <c r="P47" s="821"/>
      <c r="Q47" s="821"/>
      <c r="R47" s="821"/>
      <c r="S47" s="821"/>
      <c r="T47" s="821"/>
      <c r="U47" s="821"/>
      <c r="V47" s="821"/>
      <c r="W47" s="821"/>
      <c r="X47" s="821"/>
      <c r="Y47" s="821"/>
      <c r="Z47" s="821"/>
      <c r="AA47" s="821"/>
      <c r="AB47" s="821"/>
      <c r="AC47" s="821"/>
      <c r="AD47" s="821"/>
      <c r="AE47" s="821"/>
      <c r="AF47" s="821"/>
    </row>
    <row r="48" spans="3:32" ht="15">
      <c r="C48" s="821"/>
      <c r="D48" s="821"/>
      <c r="E48" s="821"/>
      <c r="F48" s="821"/>
      <c r="G48" s="821"/>
      <c r="H48" s="821"/>
      <c r="I48" s="821"/>
      <c r="J48" s="821"/>
      <c r="K48" s="821"/>
      <c r="L48" s="821"/>
      <c r="M48" s="821"/>
      <c r="N48" s="821"/>
      <c r="O48" s="821"/>
      <c r="P48" s="821"/>
      <c r="Q48" s="821"/>
      <c r="R48" s="821"/>
      <c r="S48" s="821"/>
      <c r="T48" s="821"/>
      <c r="U48" s="821"/>
      <c r="V48" s="821"/>
      <c r="W48" s="821"/>
      <c r="X48" s="821"/>
      <c r="Y48" s="821"/>
      <c r="Z48" s="821"/>
      <c r="AA48" s="821"/>
      <c r="AB48" s="821"/>
      <c r="AC48" s="821"/>
      <c r="AD48" s="821"/>
      <c r="AE48" s="821"/>
      <c r="AF48" s="821"/>
    </row>
    <row r="49" spans="1:32" s="13" customFormat="1" ht="12.75" customHeight="1">
      <c r="A49" s="12" t="s">
        <v>1121</v>
      </c>
      <c r="I49" s="12"/>
      <c r="J49" s="12"/>
      <c r="N49" s="822"/>
      <c r="O49" s="823"/>
      <c r="P49" s="823"/>
      <c r="Q49" s="823"/>
      <c r="R49" s="823"/>
      <c r="S49" s="823"/>
      <c r="T49" s="823"/>
      <c r="U49" s="823"/>
      <c r="V49" s="823"/>
      <c r="W49" s="823"/>
      <c r="X49" s="823"/>
      <c r="Y49" s="823"/>
      <c r="AA49" s="824"/>
      <c r="AB49" s="824"/>
      <c r="AC49" s="1362" t="s">
        <v>12</v>
      </c>
      <c r="AD49" s="1362"/>
      <c r="AE49" s="1362"/>
      <c r="AF49" s="1362"/>
    </row>
    <row r="50" spans="14:32" s="13" customFormat="1" ht="12.75" customHeight="1">
      <c r="N50" s="823"/>
      <c r="P50" s="823"/>
      <c r="Q50" s="823"/>
      <c r="R50" s="823"/>
      <c r="S50" s="823"/>
      <c r="T50" s="823"/>
      <c r="U50" s="823"/>
      <c r="V50" s="823"/>
      <c r="W50" s="823"/>
      <c r="X50" s="823"/>
      <c r="Y50" s="823"/>
      <c r="Z50" s="823"/>
      <c r="AA50" s="823"/>
      <c r="AB50" s="823"/>
      <c r="AC50" s="1359" t="s">
        <v>13</v>
      </c>
      <c r="AD50" s="1359"/>
      <c r="AE50" s="1359"/>
      <c r="AF50" s="1359"/>
    </row>
    <row r="51" spans="14:32" s="13" customFormat="1" ht="12.75" customHeight="1">
      <c r="N51" s="1360" t="s">
        <v>86</v>
      </c>
      <c r="O51" s="1360"/>
      <c r="P51" s="1360"/>
      <c r="Q51" s="1360"/>
      <c r="R51" s="1360"/>
      <c r="S51" s="1360"/>
      <c r="T51" s="1360"/>
      <c r="U51" s="1360"/>
      <c r="V51" s="1360"/>
      <c r="W51" s="1360"/>
      <c r="X51" s="1360"/>
      <c r="Y51" s="1360"/>
      <c r="Z51" s="1360"/>
      <c r="AA51" s="1360"/>
      <c r="AB51" s="1360"/>
      <c r="AC51" s="1360"/>
      <c r="AD51" s="1360"/>
      <c r="AE51" s="1360"/>
      <c r="AF51" s="1360"/>
    </row>
    <row r="52" spans="1:32" s="13" customFormat="1" ht="12.75">
      <c r="A52" s="12"/>
      <c r="B52" s="12"/>
      <c r="O52" s="12"/>
      <c r="P52" s="12"/>
      <c r="Q52" s="12"/>
      <c r="R52" s="12"/>
      <c r="S52" s="12"/>
      <c r="T52" s="12"/>
      <c r="U52" s="12"/>
      <c r="V52" s="12"/>
      <c r="X52" s="21"/>
      <c r="Y52" s="21"/>
      <c r="Z52" s="21"/>
      <c r="AA52" s="21"/>
      <c r="AB52" s="21"/>
      <c r="AC52" s="992" t="s">
        <v>83</v>
      </c>
      <c r="AD52" s="992"/>
      <c r="AE52" s="992"/>
      <c r="AF52" s="992"/>
    </row>
  </sheetData>
  <sheetProtection/>
  <mergeCells count="15">
    <mergeCell ref="A8:A9"/>
    <mergeCell ref="B8:B9"/>
    <mergeCell ref="C8:H8"/>
    <mergeCell ref="I8:N8"/>
    <mergeCell ref="U8:Z8"/>
    <mergeCell ref="A45:B45"/>
    <mergeCell ref="AC52:AF52"/>
    <mergeCell ref="AC50:AF50"/>
    <mergeCell ref="N51:AF51"/>
    <mergeCell ref="AE1:AH1"/>
    <mergeCell ref="O8:T8"/>
    <mergeCell ref="C4:W4"/>
    <mergeCell ref="E2:V2"/>
    <mergeCell ref="AA8:AF8"/>
    <mergeCell ref="AC49:AF49"/>
  </mergeCells>
  <printOptions horizontalCentered="1"/>
  <pageMargins left="0.34" right="0.29" top="0.2362204724409449" bottom="0" header="0.31496062992125984" footer="0.31496062992125984"/>
  <pageSetup fitToHeight="1" fitToWidth="1" horizontalDpi="600" verticalDpi="600" orientation="landscape" paperSize="9" scale="44" r:id="rId1"/>
</worksheet>
</file>

<file path=xl/worksheets/sheet67.xml><?xml version="1.0" encoding="utf-8"?>
<worksheet xmlns="http://schemas.openxmlformats.org/spreadsheetml/2006/main" xmlns:r="http://schemas.openxmlformats.org/officeDocument/2006/relationships">
  <sheetPr>
    <pageSetUpPr fitToPage="1"/>
  </sheetPr>
  <dimension ref="A1:S51"/>
  <sheetViews>
    <sheetView zoomScale="70" zoomScaleNormal="70" zoomScaleSheetLayoutView="115" zoomScalePageLayoutView="0" workbookViewId="0" topLeftCell="A18">
      <selection activeCell="P34" sqref="P34"/>
    </sheetView>
  </sheetViews>
  <sheetFormatPr defaultColWidth="8.8515625" defaultRowHeight="12.75"/>
  <cols>
    <col min="1" max="1" width="8.140625" style="53" customWidth="1"/>
    <col min="2" max="2" width="26.8515625" style="53" customWidth="1"/>
    <col min="3" max="3" width="12.140625" style="53" customWidth="1"/>
    <col min="4" max="4" width="11.7109375" style="53" customWidth="1"/>
    <col min="5" max="5" width="11.28125" style="53" customWidth="1"/>
    <col min="6" max="6" width="17.140625" style="53" customWidth="1"/>
    <col min="7" max="7" width="15.140625" style="53" customWidth="1"/>
    <col min="8" max="8" width="14.421875" style="53" customWidth="1"/>
    <col min="9" max="9" width="14.8515625" style="53" customWidth="1"/>
    <col min="10" max="10" width="18.421875" style="53" customWidth="1"/>
    <col min="11" max="11" width="17.28125" style="53" customWidth="1"/>
    <col min="12" max="12" width="16.28125" style="53" customWidth="1"/>
    <col min="13" max="16384" width="8.8515625" style="53" customWidth="1"/>
  </cols>
  <sheetData>
    <row r="1" spans="2:12" ht="15">
      <c r="B1" s="13"/>
      <c r="C1" s="13"/>
      <c r="D1" s="13"/>
      <c r="E1" s="13"/>
      <c r="F1" s="1"/>
      <c r="G1" s="1"/>
      <c r="H1" s="13"/>
      <c r="J1" s="23"/>
      <c r="K1" s="1103" t="s">
        <v>560</v>
      </c>
      <c r="L1" s="1103"/>
    </row>
    <row r="2" spans="2:10" ht="15.75">
      <c r="B2" s="996" t="s">
        <v>0</v>
      </c>
      <c r="C2" s="996"/>
      <c r="D2" s="996"/>
      <c r="E2" s="996"/>
      <c r="F2" s="996"/>
      <c r="G2" s="996"/>
      <c r="H2" s="996"/>
      <c r="I2" s="996"/>
      <c r="J2" s="996"/>
    </row>
    <row r="3" spans="2:10" ht="20.25">
      <c r="B3" s="997" t="s">
        <v>656</v>
      </c>
      <c r="C3" s="997"/>
      <c r="D3" s="997"/>
      <c r="E3" s="997"/>
      <c r="F3" s="997"/>
      <c r="G3" s="997"/>
      <c r="H3" s="997"/>
      <c r="I3" s="997"/>
      <c r="J3" s="997"/>
    </row>
    <row r="4" spans="2:10" ht="20.25">
      <c r="B4" s="90"/>
      <c r="C4" s="90"/>
      <c r="D4" s="90"/>
      <c r="E4" s="90"/>
      <c r="F4" s="90"/>
      <c r="G4" s="90"/>
      <c r="H4" s="90"/>
      <c r="I4" s="90"/>
      <c r="J4" s="90"/>
    </row>
    <row r="5" spans="2:12" ht="15" customHeight="1">
      <c r="B5" s="1382" t="s">
        <v>749</v>
      </c>
      <c r="C5" s="1382"/>
      <c r="D5" s="1382"/>
      <c r="E5" s="1382"/>
      <c r="F5" s="1382"/>
      <c r="G5" s="1382"/>
      <c r="H5" s="1382"/>
      <c r="I5" s="1382"/>
      <c r="J5" s="1382"/>
      <c r="K5" s="1382"/>
      <c r="L5" s="1382"/>
    </row>
    <row r="6" spans="1:12" ht="15.75">
      <c r="A6" s="1069" t="s">
        <v>165</v>
      </c>
      <c r="B6" s="1069"/>
      <c r="C6" s="237"/>
      <c r="D6" s="239"/>
      <c r="E6" s="239"/>
      <c r="F6" s="239"/>
      <c r="G6" s="239"/>
      <c r="H6" s="239"/>
      <c r="I6" s="239"/>
      <c r="J6" s="239"/>
      <c r="K6" s="239"/>
      <c r="L6" s="239"/>
    </row>
    <row r="7" spans="1:12" ht="15" customHeight="1">
      <c r="A7" s="1371" t="s">
        <v>111</v>
      </c>
      <c r="B7" s="1368" t="s">
        <v>3</v>
      </c>
      <c r="C7" s="1367" t="s">
        <v>25</v>
      </c>
      <c r="D7" s="1367"/>
      <c r="E7" s="1367"/>
      <c r="F7" s="1367"/>
      <c r="G7" s="1379" t="s">
        <v>26</v>
      </c>
      <c r="H7" s="1380"/>
      <c r="I7" s="1380"/>
      <c r="J7" s="1381"/>
      <c r="K7" s="1368" t="s">
        <v>395</v>
      </c>
      <c r="L7" s="1365" t="s">
        <v>770</v>
      </c>
    </row>
    <row r="8" spans="1:12" ht="30.75" customHeight="1">
      <c r="A8" s="1372"/>
      <c r="B8" s="1374"/>
      <c r="C8" s="1365" t="s">
        <v>255</v>
      </c>
      <c r="D8" s="1368" t="s">
        <v>455</v>
      </c>
      <c r="E8" s="1375" t="s">
        <v>97</v>
      </c>
      <c r="F8" s="1376"/>
      <c r="G8" s="1366" t="s">
        <v>255</v>
      </c>
      <c r="H8" s="1365" t="s">
        <v>455</v>
      </c>
      <c r="I8" s="1377" t="s">
        <v>97</v>
      </c>
      <c r="J8" s="1378"/>
      <c r="K8" s="1374"/>
      <c r="L8" s="1365"/>
    </row>
    <row r="9" spans="1:15" ht="69.75" customHeight="1">
      <c r="A9" s="1373"/>
      <c r="B9" s="1366"/>
      <c r="C9" s="1365"/>
      <c r="D9" s="1366"/>
      <c r="E9" s="240" t="s">
        <v>845</v>
      </c>
      <c r="F9" s="240" t="s">
        <v>456</v>
      </c>
      <c r="G9" s="1365"/>
      <c r="H9" s="1365"/>
      <c r="I9" s="240" t="s">
        <v>845</v>
      </c>
      <c r="J9" s="240" t="s">
        <v>456</v>
      </c>
      <c r="K9" s="1366"/>
      <c r="L9" s="1365"/>
      <c r="M9" s="78"/>
      <c r="N9" s="78"/>
      <c r="O9" s="78"/>
    </row>
    <row r="10" spans="1:15" ht="15">
      <c r="A10" s="241">
        <v>1</v>
      </c>
      <c r="B10" s="242">
        <v>2</v>
      </c>
      <c r="C10" s="241">
        <v>3</v>
      </c>
      <c r="D10" s="242">
        <v>4</v>
      </c>
      <c r="E10" s="241">
        <v>5</v>
      </c>
      <c r="F10" s="242">
        <v>6</v>
      </c>
      <c r="G10" s="241">
        <v>7</v>
      </c>
      <c r="H10" s="242">
        <v>8</v>
      </c>
      <c r="I10" s="241">
        <v>9</v>
      </c>
      <c r="J10" s="242">
        <v>10</v>
      </c>
      <c r="K10" s="241" t="s">
        <v>568</v>
      </c>
      <c r="L10" s="242">
        <v>12</v>
      </c>
      <c r="M10" s="78"/>
      <c r="N10" s="78"/>
      <c r="O10" s="78"/>
    </row>
    <row r="11" spans="1:15" ht="15">
      <c r="A11" s="243">
        <v>1</v>
      </c>
      <c r="B11" s="330" t="s">
        <v>866</v>
      </c>
      <c r="C11" s="243">
        <v>61991</v>
      </c>
      <c r="D11" s="826">
        <v>488</v>
      </c>
      <c r="E11" s="243">
        <v>488</v>
      </c>
      <c r="F11" s="826">
        <v>0</v>
      </c>
      <c r="G11" s="243">
        <v>44034</v>
      </c>
      <c r="H11" s="826">
        <v>1038</v>
      </c>
      <c r="I11" s="243">
        <v>1038</v>
      </c>
      <c r="J11" s="826">
        <v>0</v>
      </c>
      <c r="K11" s="243">
        <f>E11+I11</f>
        <v>1526</v>
      </c>
      <c r="L11" s="826">
        <v>0</v>
      </c>
      <c r="M11" s="78"/>
      <c r="N11" s="78"/>
      <c r="O11" s="78"/>
    </row>
    <row r="12" spans="1:15" ht="15">
      <c r="A12" s="243">
        <v>2</v>
      </c>
      <c r="B12" s="330" t="s">
        <v>867</v>
      </c>
      <c r="C12" s="243">
        <v>94132</v>
      </c>
      <c r="D12" s="826">
        <v>732</v>
      </c>
      <c r="E12" s="243">
        <v>732</v>
      </c>
      <c r="F12" s="826">
        <v>0</v>
      </c>
      <c r="G12" s="243">
        <v>60908</v>
      </c>
      <c r="H12" s="826">
        <v>1555</v>
      </c>
      <c r="I12" s="243">
        <v>1555</v>
      </c>
      <c r="J12" s="826">
        <v>0</v>
      </c>
      <c r="K12" s="243">
        <f aca="true" t="shared" si="0" ref="K12:K45">E12+I12</f>
        <v>2287</v>
      </c>
      <c r="L12" s="826">
        <v>0</v>
      </c>
      <c r="M12" s="78"/>
      <c r="N12" s="78"/>
      <c r="O12" s="78"/>
    </row>
    <row r="13" spans="1:15" ht="15">
      <c r="A13" s="243">
        <v>3</v>
      </c>
      <c r="B13" s="330" t="s">
        <v>868</v>
      </c>
      <c r="C13" s="243">
        <v>87647</v>
      </c>
      <c r="D13" s="826">
        <v>1829</v>
      </c>
      <c r="E13" s="243">
        <v>1829</v>
      </c>
      <c r="F13" s="826">
        <v>0</v>
      </c>
      <c r="G13" s="243">
        <v>53353</v>
      </c>
      <c r="H13" s="826">
        <v>2743</v>
      </c>
      <c r="I13" s="243">
        <v>2743</v>
      </c>
      <c r="J13" s="826">
        <v>0</v>
      </c>
      <c r="K13" s="243">
        <f t="shared" si="0"/>
        <v>4572</v>
      </c>
      <c r="L13" s="826">
        <v>0</v>
      </c>
      <c r="M13" s="78"/>
      <c r="N13" s="78"/>
      <c r="O13" s="78"/>
    </row>
    <row r="14" spans="1:15" ht="15">
      <c r="A14" s="243">
        <v>4</v>
      </c>
      <c r="B14" s="330" t="s">
        <v>869</v>
      </c>
      <c r="C14" s="243">
        <v>97075</v>
      </c>
      <c r="D14" s="826">
        <v>1592</v>
      </c>
      <c r="E14" s="243">
        <v>1560</v>
      </c>
      <c r="F14" s="826">
        <v>0</v>
      </c>
      <c r="G14" s="243">
        <v>60848</v>
      </c>
      <c r="H14" s="826">
        <v>2818</v>
      </c>
      <c r="I14" s="243">
        <v>2818</v>
      </c>
      <c r="J14" s="826">
        <v>0</v>
      </c>
      <c r="K14" s="243">
        <f t="shared" si="0"/>
        <v>4378</v>
      </c>
      <c r="L14" s="826">
        <v>0</v>
      </c>
      <c r="M14" s="78"/>
      <c r="N14" s="78"/>
      <c r="O14" s="78"/>
    </row>
    <row r="15" spans="1:15" ht="15">
      <c r="A15" s="243">
        <v>5</v>
      </c>
      <c r="B15" s="330" t="s">
        <v>870</v>
      </c>
      <c r="C15" s="243">
        <v>79289</v>
      </c>
      <c r="D15" s="826">
        <v>1196</v>
      </c>
      <c r="E15" s="243">
        <v>1167</v>
      </c>
      <c r="F15" s="826">
        <v>0</v>
      </c>
      <c r="G15" s="243">
        <v>50902</v>
      </c>
      <c r="H15" s="826">
        <v>2960</v>
      </c>
      <c r="I15" s="243">
        <v>2895</v>
      </c>
      <c r="J15" s="826">
        <v>0</v>
      </c>
      <c r="K15" s="243">
        <f t="shared" si="0"/>
        <v>4062</v>
      </c>
      <c r="L15" s="826">
        <v>0</v>
      </c>
      <c r="M15" s="78"/>
      <c r="N15" s="78"/>
      <c r="O15" s="78"/>
    </row>
    <row r="16" spans="1:15" ht="15">
      <c r="A16" s="243">
        <v>6</v>
      </c>
      <c r="B16" s="330" t="s">
        <v>871</v>
      </c>
      <c r="C16" s="243">
        <v>33166</v>
      </c>
      <c r="D16" s="826">
        <v>962</v>
      </c>
      <c r="E16" s="243">
        <v>794</v>
      </c>
      <c r="F16" s="826">
        <v>0</v>
      </c>
      <c r="G16" s="243">
        <v>23211</v>
      </c>
      <c r="H16" s="826">
        <v>1221</v>
      </c>
      <c r="I16" s="243">
        <v>1367</v>
      </c>
      <c r="J16" s="826">
        <v>0</v>
      </c>
      <c r="K16" s="243">
        <f t="shared" si="0"/>
        <v>2161</v>
      </c>
      <c r="L16" s="826">
        <v>0</v>
      </c>
      <c r="M16" s="78"/>
      <c r="N16" s="78"/>
      <c r="O16" s="78"/>
    </row>
    <row r="17" spans="1:15" ht="15">
      <c r="A17" s="243">
        <v>7</v>
      </c>
      <c r="B17" s="330" t="s">
        <v>872</v>
      </c>
      <c r="C17" s="243">
        <v>37061</v>
      </c>
      <c r="D17" s="826">
        <v>1233</v>
      </c>
      <c r="E17" s="243">
        <v>1333</v>
      </c>
      <c r="F17" s="826">
        <v>0</v>
      </c>
      <c r="G17" s="243">
        <v>25613</v>
      </c>
      <c r="H17" s="826">
        <v>1350</v>
      </c>
      <c r="I17" s="243">
        <v>1201</v>
      </c>
      <c r="J17" s="826">
        <v>0</v>
      </c>
      <c r="K17" s="243">
        <f t="shared" si="0"/>
        <v>2534</v>
      </c>
      <c r="L17" s="826">
        <v>0</v>
      </c>
      <c r="M17" s="78"/>
      <c r="N17" s="78"/>
      <c r="O17" s="78"/>
    </row>
    <row r="18" spans="1:15" ht="15">
      <c r="A18" s="243">
        <v>8</v>
      </c>
      <c r="B18" s="330" t="s">
        <v>873</v>
      </c>
      <c r="C18" s="243">
        <v>56040</v>
      </c>
      <c r="D18" s="826">
        <v>1744</v>
      </c>
      <c r="E18" s="243">
        <v>1744</v>
      </c>
      <c r="F18" s="826">
        <v>0</v>
      </c>
      <c r="G18" s="243">
        <v>37857</v>
      </c>
      <c r="H18" s="826">
        <v>2268</v>
      </c>
      <c r="I18" s="243">
        <v>2029</v>
      </c>
      <c r="J18" s="826">
        <v>0</v>
      </c>
      <c r="K18" s="243">
        <f t="shared" si="0"/>
        <v>3773</v>
      </c>
      <c r="L18" s="826">
        <v>0</v>
      </c>
      <c r="M18" s="78"/>
      <c r="N18" s="78"/>
      <c r="O18" s="78"/>
    </row>
    <row r="19" spans="1:15" ht="15">
      <c r="A19" s="243">
        <v>9</v>
      </c>
      <c r="B19" s="330" t="s">
        <v>874</v>
      </c>
      <c r="C19" s="243">
        <v>46572</v>
      </c>
      <c r="D19" s="826">
        <v>1300</v>
      </c>
      <c r="E19" s="243">
        <v>1293</v>
      </c>
      <c r="F19" s="826">
        <v>0</v>
      </c>
      <c r="G19" s="243">
        <v>31770</v>
      </c>
      <c r="H19" s="826">
        <v>1580</v>
      </c>
      <c r="I19" s="243">
        <v>1151</v>
      </c>
      <c r="J19" s="826">
        <v>0</v>
      </c>
      <c r="K19" s="243">
        <f t="shared" si="0"/>
        <v>2444</v>
      </c>
      <c r="L19" s="826">
        <v>0</v>
      </c>
      <c r="M19" s="78"/>
      <c r="N19" s="78"/>
      <c r="O19" s="78"/>
    </row>
    <row r="20" spans="1:15" ht="15">
      <c r="A20" s="243">
        <v>10</v>
      </c>
      <c r="B20" s="330" t="s">
        <v>875</v>
      </c>
      <c r="C20" s="243">
        <v>63127</v>
      </c>
      <c r="D20" s="826">
        <v>1793</v>
      </c>
      <c r="E20" s="243">
        <v>1871</v>
      </c>
      <c r="F20" s="826">
        <v>0</v>
      </c>
      <c r="G20" s="243">
        <v>45663</v>
      </c>
      <c r="H20" s="826">
        <v>2186</v>
      </c>
      <c r="I20" s="243">
        <v>2325</v>
      </c>
      <c r="J20" s="826">
        <v>0</v>
      </c>
      <c r="K20" s="243">
        <f t="shared" si="0"/>
        <v>4196</v>
      </c>
      <c r="L20" s="826">
        <v>0</v>
      </c>
      <c r="M20" s="78"/>
      <c r="N20" s="78"/>
      <c r="O20" s="78"/>
    </row>
    <row r="21" spans="1:15" ht="15">
      <c r="A21" s="243">
        <v>11</v>
      </c>
      <c r="B21" s="330" t="s">
        <v>876</v>
      </c>
      <c r="C21" s="243">
        <v>46310</v>
      </c>
      <c r="D21" s="826">
        <v>1196</v>
      </c>
      <c r="E21" s="243">
        <v>1196</v>
      </c>
      <c r="F21" s="826">
        <v>0</v>
      </c>
      <c r="G21" s="243">
        <v>28488</v>
      </c>
      <c r="H21" s="826">
        <v>1875</v>
      </c>
      <c r="I21" s="243">
        <v>1875</v>
      </c>
      <c r="J21" s="826">
        <v>0</v>
      </c>
      <c r="K21" s="243">
        <f t="shared" si="0"/>
        <v>3071</v>
      </c>
      <c r="L21" s="826">
        <v>0</v>
      </c>
      <c r="M21" s="78"/>
      <c r="N21" s="78"/>
      <c r="O21" s="78"/>
    </row>
    <row r="22" spans="1:15" ht="15">
      <c r="A22" s="243">
        <v>12</v>
      </c>
      <c r="B22" s="330" t="s">
        <v>877</v>
      </c>
      <c r="C22" s="243">
        <v>108598</v>
      </c>
      <c r="D22" s="826">
        <v>2209</v>
      </c>
      <c r="E22" s="243">
        <v>1983</v>
      </c>
      <c r="F22" s="826">
        <v>0</v>
      </c>
      <c r="G22" s="243">
        <v>74983</v>
      </c>
      <c r="H22" s="826">
        <v>3088</v>
      </c>
      <c r="I22" s="243">
        <v>4467</v>
      </c>
      <c r="J22" s="826">
        <v>0</v>
      </c>
      <c r="K22" s="243">
        <f t="shared" si="0"/>
        <v>6450</v>
      </c>
      <c r="L22" s="826">
        <v>0</v>
      </c>
      <c r="M22" s="78"/>
      <c r="N22" s="78"/>
      <c r="O22" s="78"/>
    </row>
    <row r="23" spans="1:15" ht="15">
      <c r="A23" s="243">
        <v>13</v>
      </c>
      <c r="B23" s="330" t="s">
        <v>878</v>
      </c>
      <c r="C23" s="243">
        <v>57709</v>
      </c>
      <c r="D23" s="826">
        <v>1148</v>
      </c>
      <c r="E23" s="243">
        <v>1047</v>
      </c>
      <c r="F23" s="826">
        <v>0</v>
      </c>
      <c r="G23" s="243">
        <v>39673</v>
      </c>
      <c r="H23" s="826">
        <v>2778</v>
      </c>
      <c r="I23" s="243">
        <v>2762</v>
      </c>
      <c r="J23" s="826">
        <v>0</v>
      </c>
      <c r="K23" s="243">
        <f t="shared" si="0"/>
        <v>3809</v>
      </c>
      <c r="L23" s="826">
        <v>0</v>
      </c>
      <c r="M23" s="78"/>
      <c r="N23" s="78"/>
      <c r="O23" s="78"/>
    </row>
    <row r="24" spans="1:15" ht="15">
      <c r="A24" s="243">
        <v>14</v>
      </c>
      <c r="B24" s="330" t="s">
        <v>879</v>
      </c>
      <c r="C24" s="243">
        <v>42492</v>
      </c>
      <c r="D24" s="826">
        <v>791</v>
      </c>
      <c r="E24" s="243">
        <v>601</v>
      </c>
      <c r="F24" s="826">
        <v>0</v>
      </c>
      <c r="G24" s="243">
        <v>27868</v>
      </c>
      <c r="H24" s="826">
        <v>1299</v>
      </c>
      <c r="I24" s="243">
        <v>1375</v>
      </c>
      <c r="J24" s="826">
        <v>0</v>
      </c>
      <c r="K24" s="243">
        <f t="shared" si="0"/>
        <v>1976</v>
      </c>
      <c r="L24" s="826">
        <v>0</v>
      </c>
      <c r="M24" s="78"/>
      <c r="N24" s="78"/>
      <c r="O24" s="78"/>
    </row>
    <row r="25" spans="1:15" ht="15">
      <c r="A25" s="243">
        <v>15</v>
      </c>
      <c r="B25" s="330" t="s">
        <v>880</v>
      </c>
      <c r="C25" s="243">
        <v>16721</v>
      </c>
      <c r="D25" s="826">
        <v>159</v>
      </c>
      <c r="E25" s="243">
        <v>146</v>
      </c>
      <c r="F25" s="826">
        <v>0</v>
      </c>
      <c r="G25" s="243">
        <v>12194</v>
      </c>
      <c r="H25" s="826">
        <v>883</v>
      </c>
      <c r="I25" s="243">
        <v>860</v>
      </c>
      <c r="J25" s="826">
        <v>0</v>
      </c>
      <c r="K25" s="243">
        <f t="shared" si="0"/>
        <v>1006</v>
      </c>
      <c r="L25" s="826">
        <v>0</v>
      </c>
      <c r="M25" s="78"/>
      <c r="N25" s="78"/>
      <c r="O25" s="78"/>
    </row>
    <row r="26" spans="1:15" ht="15">
      <c r="A26" s="243">
        <v>16</v>
      </c>
      <c r="B26" s="330" t="s">
        <v>881</v>
      </c>
      <c r="C26" s="243">
        <v>60190</v>
      </c>
      <c r="D26" s="826">
        <v>1583</v>
      </c>
      <c r="E26" s="243">
        <v>1527</v>
      </c>
      <c r="F26" s="826">
        <v>0</v>
      </c>
      <c r="G26" s="243">
        <v>40012</v>
      </c>
      <c r="H26" s="826">
        <v>3045</v>
      </c>
      <c r="I26" s="243">
        <v>2969</v>
      </c>
      <c r="J26" s="826">
        <v>0</v>
      </c>
      <c r="K26" s="243">
        <f t="shared" si="0"/>
        <v>4496</v>
      </c>
      <c r="L26" s="826">
        <v>0</v>
      </c>
      <c r="M26" s="78"/>
      <c r="N26" s="78"/>
      <c r="O26" s="78"/>
    </row>
    <row r="27" spans="1:15" ht="15">
      <c r="A27" s="243">
        <v>17</v>
      </c>
      <c r="B27" s="330" t="s">
        <v>882</v>
      </c>
      <c r="C27" s="243">
        <v>42397</v>
      </c>
      <c r="D27" s="826">
        <v>1017</v>
      </c>
      <c r="E27" s="243">
        <v>913</v>
      </c>
      <c r="F27" s="826">
        <v>0</v>
      </c>
      <c r="G27" s="243">
        <v>27498</v>
      </c>
      <c r="H27" s="826">
        <v>1935</v>
      </c>
      <c r="I27" s="243">
        <v>1963</v>
      </c>
      <c r="J27" s="826">
        <v>0</v>
      </c>
      <c r="K27" s="243">
        <f t="shared" si="0"/>
        <v>2876</v>
      </c>
      <c r="L27" s="826">
        <v>0</v>
      </c>
      <c r="M27" s="78"/>
      <c r="N27" s="78"/>
      <c r="O27" s="78"/>
    </row>
    <row r="28" spans="1:15" ht="15">
      <c r="A28" s="243">
        <v>18</v>
      </c>
      <c r="B28" s="330" t="s">
        <v>883</v>
      </c>
      <c r="C28" s="243">
        <v>69256</v>
      </c>
      <c r="D28" s="826">
        <v>1431</v>
      </c>
      <c r="E28" s="243">
        <v>721</v>
      </c>
      <c r="F28" s="826">
        <v>0</v>
      </c>
      <c r="G28" s="243">
        <v>51787</v>
      </c>
      <c r="H28" s="826">
        <v>1929</v>
      </c>
      <c r="I28" s="243">
        <v>2551</v>
      </c>
      <c r="J28" s="826">
        <v>0</v>
      </c>
      <c r="K28" s="243">
        <f t="shared" si="0"/>
        <v>3272</v>
      </c>
      <c r="L28" s="826">
        <v>0</v>
      </c>
      <c r="M28" s="78"/>
      <c r="N28" s="78"/>
      <c r="O28" s="78"/>
    </row>
    <row r="29" spans="1:15" ht="15">
      <c r="A29" s="243">
        <v>19</v>
      </c>
      <c r="B29" s="330" t="s">
        <v>884</v>
      </c>
      <c r="C29" s="243">
        <v>38789</v>
      </c>
      <c r="D29" s="826">
        <v>767</v>
      </c>
      <c r="E29" s="243">
        <v>758</v>
      </c>
      <c r="F29" s="826">
        <v>0</v>
      </c>
      <c r="G29" s="243">
        <v>27220</v>
      </c>
      <c r="H29" s="826">
        <v>1330</v>
      </c>
      <c r="I29" s="243">
        <v>1277</v>
      </c>
      <c r="J29" s="826">
        <v>0</v>
      </c>
      <c r="K29" s="243">
        <f t="shared" si="0"/>
        <v>2035</v>
      </c>
      <c r="L29" s="826">
        <v>0</v>
      </c>
      <c r="M29" s="78"/>
      <c r="N29" s="78"/>
      <c r="O29" s="78"/>
    </row>
    <row r="30" spans="1:15" ht="15">
      <c r="A30" s="243">
        <v>20</v>
      </c>
      <c r="B30" s="330" t="s">
        <v>885</v>
      </c>
      <c r="C30" s="243">
        <v>98113</v>
      </c>
      <c r="D30" s="826">
        <v>1356</v>
      </c>
      <c r="E30" s="243">
        <v>1361</v>
      </c>
      <c r="F30" s="826">
        <v>0</v>
      </c>
      <c r="G30" s="243">
        <v>62169</v>
      </c>
      <c r="H30" s="826">
        <v>1463</v>
      </c>
      <c r="I30" s="243">
        <v>1466</v>
      </c>
      <c r="J30" s="826">
        <v>0</v>
      </c>
      <c r="K30" s="243">
        <f t="shared" si="0"/>
        <v>2827</v>
      </c>
      <c r="L30" s="826">
        <v>0</v>
      </c>
      <c r="M30" s="78"/>
      <c r="N30" s="78"/>
      <c r="O30" s="78"/>
    </row>
    <row r="31" spans="1:15" ht="15">
      <c r="A31" s="243">
        <v>21</v>
      </c>
      <c r="B31" s="330" t="s">
        <v>886</v>
      </c>
      <c r="C31" s="243">
        <v>29755</v>
      </c>
      <c r="D31" s="826">
        <v>581</v>
      </c>
      <c r="E31" s="243">
        <v>581</v>
      </c>
      <c r="F31" s="826">
        <v>0</v>
      </c>
      <c r="G31" s="243">
        <v>20879</v>
      </c>
      <c r="H31" s="826">
        <v>1304</v>
      </c>
      <c r="I31" s="243">
        <v>1304</v>
      </c>
      <c r="J31" s="826">
        <v>0</v>
      </c>
      <c r="K31" s="243">
        <f t="shared" si="0"/>
        <v>1885</v>
      </c>
      <c r="L31" s="826">
        <v>0</v>
      </c>
      <c r="M31" s="78"/>
      <c r="N31" s="78"/>
      <c r="O31" s="78"/>
    </row>
    <row r="32" spans="1:15" ht="15">
      <c r="A32" s="243">
        <v>22</v>
      </c>
      <c r="B32" s="330" t="s">
        <v>887</v>
      </c>
      <c r="C32" s="243">
        <v>45496</v>
      </c>
      <c r="D32" s="826">
        <v>868</v>
      </c>
      <c r="E32" s="243">
        <v>868</v>
      </c>
      <c r="F32" s="826">
        <v>0</v>
      </c>
      <c r="G32" s="243">
        <v>28393</v>
      </c>
      <c r="H32" s="826">
        <v>1519</v>
      </c>
      <c r="I32" s="243">
        <v>1519</v>
      </c>
      <c r="J32" s="826">
        <v>0</v>
      </c>
      <c r="K32" s="243">
        <f t="shared" si="0"/>
        <v>2387</v>
      </c>
      <c r="L32" s="826">
        <v>0</v>
      </c>
      <c r="M32" s="78"/>
      <c r="N32" s="78"/>
      <c r="O32" s="78"/>
    </row>
    <row r="33" spans="1:15" ht="15">
      <c r="A33" s="243">
        <v>23</v>
      </c>
      <c r="B33" s="330" t="s">
        <v>888</v>
      </c>
      <c r="C33" s="243">
        <v>100914</v>
      </c>
      <c r="D33" s="826">
        <v>1974</v>
      </c>
      <c r="E33" s="243">
        <v>1974</v>
      </c>
      <c r="F33" s="826">
        <v>0</v>
      </c>
      <c r="G33" s="243">
        <v>61651</v>
      </c>
      <c r="H33" s="826">
        <v>1913</v>
      </c>
      <c r="I33" s="243">
        <v>1913</v>
      </c>
      <c r="J33" s="826">
        <v>0</v>
      </c>
      <c r="K33" s="243">
        <f t="shared" si="0"/>
        <v>3887</v>
      </c>
      <c r="L33" s="826">
        <v>0</v>
      </c>
      <c r="M33" s="78"/>
      <c r="N33" s="78"/>
      <c r="O33" s="78"/>
    </row>
    <row r="34" spans="1:15" ht="15">
      <c r="A34" s="243">
        <v>24</v>
      </c>
      <c r="B34" s="330" t="s">
        <v>889</v>
      </c>
      <c r="C34" s="243">
        <v>69434</v>
      </c>
      <c r="D34" s="826">
        <v>982</v>
      </c>
      <c r="E34" s="243">
        <v>1015</v>
      </c>
      <c r="F34" s="826">
        <v>0</v>
      </c>
      <c r="G34" s="243">
        <v>39970</v>
      </c>
      <c r="H34" s="826">
        <v>1360</v>
      </c>
      <c r="I34" s="243">
        <v>1406</v>
      </c>
      <c r="J34" s="826">
        <v>0</v>
      </c>
      <c r="K34" s="243">
        <f t="shared" si="0"/>
        <v>2421</v>
      </c>
      <c r="L34" s="826">
        <v>0</v>
      </c>
      <c r="M34" s="78"/>
      <c r="N34" s="78"/>
      <c r="O34" s="78"/>
    </row>
    <row r="35" spans="1:15" ht="15">
      <c r="A35" s="243">
        <v>25</v>
      </c>
      <c r="B35" s="330" t="s">
        <v>890</v>
      </c>
      <c r="C35" s="243">
        <v>131883</v>
      </c>
      <c r="D35" s="826">
        <v>838</v>
      </c>
      <c r="E35" s="243">
        <v>743</v>
      </c>
      <c r="F35" s="826">
        <v>0</v>
      </c>
      <c r="G35" s="243">
        <v>83034</v>
      </c>
      <c r="H35" s="826">
        <v>3356</v>
      </c>
      <c r="I35" s="243">
        <v>3426</v>
      </c>
      <c r="J35" s="826">
        <v>0</v>
      </c>
      <c r="K35" s="243">
        <f t="shared" si="0"/>
        <v>4169</v>
      </c>
      <c r="L35" s="826">
        <v>0</v>
      </c>
      <c r="M35" s="78"/>
      <c r="N35" s="78"/>
      <c r="O35" s="78"/>
    </row>
    <row r="36" spans="1:15" ht="15">
      <c r="A36" s="243">
        <v>26</v>
      </c>
      <c r="B36" s="330" t="s">
        <v>891</v>
      </c>
      <c r="C36" s="243">
        <v>180425</v>
      </c>
      <c r="D36" s="826">
        <v>1257</v>
      </c>
      <c r="E36" s="243">
        <v>1311</v>
      </c>
      <c r="F36" s="826">
        <v>0</v>
      </c>
      <c r="G36" s="243">
        <v>108861</v>
      </c>
      <c r="H36" s="826">
        <v>4410</v>
      </c>
      <c r="I36" s="243">
        <v>4345</v>
      </c>
      <c r="J36" s="826">
        <v>0</v>
      </c>
      <c r="K36" s="243">
        <f t="shared" si="0"/>
        <v>5656</v>
      </c>
      <c r="L36" s="826">
        <v>0</v>
      </c>
      <c r="M36" s="78"/>
      <c r="N36" s="78"/>
      <c r="O36" s="78"/>
    </row>
    <row r="37" spans="1:15" ht="15">
      <c r="A37" s="243">
        <v>27</v>
      </c>
      <c r="B37" s="330" t="s">
        <v>892</v>
      </c>
      <c r="C37" s="243">
        <v>140877</v>
      </c>
      <c r="D37" s="826">
        <v>1452</v>
      </c>
      <c r="E37" s="243">
        <v>1413</v>
      </c>
      <c r="F37" s="826">
        <v>0</v>
      </c>
      <c r="G37" s="243">
        <v>86724</v>
      </c>
      <c r="H37" s="826">
        <v>3105</v>
      </c>
      <c r="I37" s="243">
        <v>3146</v>
      </c>
      <c r="J37" s="826">
        <v>0</v>
      </c>
      <c r="K37" s="243">
        <f t="shared" si="0"/>
        <v>4559</v>
      </c>
      <c r="L37" s="826">
        <v>0</v>
      </c>
      <c r="M37" s="78"/>
      <c r="N37" s="78"/>
      <c r="O37" s="78"/>
    </row>
    <row r="38" spans="1:15" ht="15">
      <c r="A38" s="243">
        <v>28</v>
      </c>
      <c r="B38" s="330" t="s">
        <v>893</v>
      </c>
      <c r="C38" s="243">
        <v>176368</v>
      </c>
      <c r="D38" s="826">
        <v>3447</v>
      </c>
      <c r="E38" s="243">
        <v>3447</v>
      </c>
      <c r="F38" s="826">
        <v>0</v>
      </c>
      <c r="G38" s="243">
        <v>98119</v>
      </c>
      <c r="H38" s="826">
        <v>2330</v>
      </c>
      <c r="I38" s="243">
        <v>2330</v>
      </c>
      <c r="J38" s="826">
        <v>0</v>
      </c>
      <c r="K38" s="243">
        <f t="shared" si="0"/>
        <v>5777</v>
      </c>
      <c r="L38" s="826">
        <v>0</v>
      </c>
      <c r="M38" s="78"/>
      <c r="N38" s="78"/>
      <c r="O38" s="78"/>
    </row>
    <row r="39" spans="1:15" ht="15">
      <c r="A39" s="243">
        <v>29</v>
      </c>
      <c r="B39" s="330" t="s">
        <v>894</v>
      </c>
      <c r="C39" s="243">
        <v>102665</v>
      </c>
      <c r="D39" s="826">
        <v>1371</v>
      </c>
      <c r="E39" s="243">
        <v>1371</v>
      </c>
      <c r="F39" s="826">
        <v>0</v>
      </c>
      <c r="G39" s="243">
        <v>61042</v>
      </c>
      <c r="H39" s="826">
        <v>2263</v>
      </c>
      <c r="I39" s="243">
        <v>2263</v>
      </c>
      <c r="J39" s="826">
        <v>0</v>
      </c>
      <c r="K39" s="243">
        <f t="shared" si="0"/>
        <v>3634</v>
      </c>
      <c r="L39" s="826">
        <v>0</v>
      </c>
      <c r="M39" s="78"/>
      <c r="N39" s="78"/>
      <c r="O39" s="78"/>
    </row>
    <row r="40" spans="1:15" ht="15">
      <c r="A40" s="243">
        <v>30</v>
      </c>
      <c r="B40" s="330" t="s">
        <v>895</v>
      </c>
      <c r="C40" s="243">
        <v>154566</v>
      </c>
      <c r="D40" s="826">
        <v>1063</v>
      </c>
      <c r="E40" s="243">
        <v>1740</v>
      </c>
      <c r="F40" s="826">
        <v>0</v>
      </c>
      <c r="G40" s="243">
        <v>90907</v>
      </c>
      <c r="H40" s="826">
        <v>3148</v>
      </c>
      <c r="I40" s="243">
        <v>2476</v>
      </c>
      <c r="J40" s="826">
        <v>0</v>
      </c>
      <c r="K40" s="243">
        <f t="shared" si="0"/>
        <v>4216</v>
      </c>
      <c r="L40" s="826">
        <v>0</v>
      </c>
      <c r="M40" s="78"/>
      <c r="N40" s="78"/>
      <c r="O40" s="78"/>
    </row>
    <row r="41" spans="1:15" ht="15">
      <c r="A41" s="243">
        <v>31</v>
      </c>
      <c r="B41" s="330" t="s">
        <v>896</v>
      </c>
      <c r="C41" s="243">
        <v>178754</v>
      </c>
      <c r="D41" s="826">
        <v>1798</v>
      </c>
      <c r="E41" s="243">
        <v>1798</v>
      </c>
      <c r="F41" s="826">
        <v>0</v>
      </c>
      <c r="G41" s="243">
        <v>97878</v>
      </c>
      <c r="H41" s="826">
        <v>3281</v>
      </c>
      <c r="I41" s="243">
        <v>3281</v>
      </c>
      <c r="J41" s="826">
        <v>0</v>
      </c>
      <c r="K41" s="243">
        <f t="shared" si="0"/>
        <v>5079</v>
      </c>
      <c r="L41" s="826">
        <v>0</v>
      </c>
      <c r="M41" s="78"/>
      <c r="N41" s="78"/>
      <c r="O41" s="78"/>
    </row>
    <row r="42" spans="1:15" ht="15">
      <c r="A42" s="243">
        <v>32</v>
      </c>
      <c r="B42" s="330" t="s">
        <v>897</v>
      </c>
      <c r="C42" s="243">
        <v>110026</v>
      </c>
      <c r="D42" s="826">
        <v>1139</v>
      </c>
      <c r="E42" s="243">
        <v>1139</v>
      </c>
      <c r="F42" s="826">
        <v>0</v>
      </c>
      <c r="G42" s="243">
        <v>61630</v>
      </c>
      <c r="H42" s="826">
        <v>2106</v>
      </c>
      <c r="I42" s="243">
        <v>2106</v>
      </c>
      <c r="J42" s="826">
        <v>0</v>
      </c>
      <c r="K42" s="243">
        <f t="shared" si="0"/>
        <v>3245</v>
      </c>
      <c r="L42" s="826">
        <v>0</v>
      </c>
      <c r="M42" s="78"/>
      <c r="N42" s="78"/>
      <c r="O42" s="78"/>
    </row>
    <row r="43" spans="1:15" ht="15">
      <c r="A43" s="243">
        <v>33</v>
      </c>
      <c r="B43" s="330" t="s">
        <v>898</v>
      </c>
      <c r="C43" s="243">
        <v>151203</v>
      </c>
      <c r="D43" s="826">
        <v>2006</v>
      </c>
      <c r="E43" s="243">
        <v>2006</v>
      </c>
      <c r="F43" s="826">
        <v>0</v>
      </c>
      <c r="G43" s="243">
        <v>78376</v>
      </c>
      <c r="H43" s="826">
        <v>2726</v>
      </c>
      <c r="I43" s="243">
        <v>2726</v>
      </c>
      <c r="J43" s="826">
        <v>0</v>
      </c>
      <c r="K43" s="243">
        <f t="shared" si="0"/>
        <v>4732</v>
      </c>
      <c r="L43" s="826">
        <v>0</v>
      </c>
      <c r="M43" s="78"/>
      <c r="N43" s="78"/>
      <c r="O43" s="78"/>
    </row>
    <row r="44" spans="1:15" ht="15">
      <c r="A44" s="243">
        <v>34</v>
      </c>
      <c r="B44" s="330" t="s">
        <v>899</v>
      </c>
      <c r="C44" s="243">
        <v>105736</v>
      </c>
      <c r="D44" s="826">
        <v>2428</v>
      </c>
      <c r="E44" s="243">
        <v>834</v>
      </c>
      <c r="F44" s="826">
        <v>0</v>
      </c>
      <c r="G44" s="243">
        <v>52181</v>
      </c>
      <c r="H44" s="826">
        <v>304</v>
      </c>
      <c r="I44" s="243">
        <v>1898</v>
      </c>
      <c r="J44" s="826">
        <v>0</v>
      </c>
      <c r="K44" s="243">
        <f t="shared" si="0"/>
        <v>2732</v>
      </c>
      <c r="L44" s="826">
        <v>0</v>
      </c>
      <c r="M44" s="78"/>
      <c r="N44" s="78"/>
      <c r="O44" s="78"/>
    </row>
    <row r="45" spans="1:19" s="77" customFormat="1" ht="15.75">
      <c r="A45" s="243" t="s">
        <v>900</v>
      </c>
      <c r="B45" s="244"/>
      <c r="C45" s="245">
        <v>2914777</v>
      </c>
      <c r="D45" s="260">
        <v>45730</v>
      </c>
      <c r="E45" s="260">
        <v>43304</v>
      </c>
      <c r="F45" s="260">
        <v>0</v>
      </c>
      <c r="G45" s="245">
        <v>1795696</v>
      </c>
      <c r="H45" s="260">
        <v>72469</v>
      </c>
      <c r="I45" s="260">
        <v>74826</v>
      </c>
      <c r="J45" s="260">
        <v>0</v>
      </c>
      <c r="K45" s="825">
        <f t="shared" si="0"/>
        <v>118130</v>
      </c>
      <c r="L45" s="260">
        <v>0</v>
      </c>
      <c r="M45" s="78"/>
      <c r="N45" s="78"/>
      <c r="O45" s="78"/>
      <c r="P45" s="78"/>
      <c r="Q45" s="78"/>
      <c r="R45" s="78"/>
      <c r="S45" s="78"/>
    </row>
    <row r="46" spans="1:12" ht="17.25" customHeight="1">
      <c r="A46" s="1369" t="s">
        <v>118</v>
      </c>
      <c r="B46" s="1369"/>
      <c r="C46" s="1369"/>
      <c r="D46" s="1369"/>
      <c r="E46" s="1369"/>
      <c r="F46" s="1369"/>
      <c r="G46" s="1369"/>
      <c r="H46" s="1369"/>
      <c r="I46" s="1369"/>
      <c r="J46" s="1369"/>
      <c r="K46" s="1370"/>
      <c r="L46" s="1370"/>
    </row>
    <row r="48" spans="1:11" s="13" customFormat="1" ht="15.75" customHeight="1">
      <c r="A48" s="992" t="s">
        <v>1121</v>
      </c>
      <c r="B48" s="992"/>
      <c r="C48" s="1"/>
      <c r="D48" s="12"/>
      <c r="E48" s="12"/>
      <c r="H48" s="59"/>
      <c r="I48" s="59">
        <f>E45+I45</f>
        <v>118130</v>
      </c>
      <c r="K48" s="59" t="s">
        <v>12</v>
      </c>
    </row>
    <row r="49" spans="10:19" s="13" customFormat="1" ht="12.75" customHeight="1">
      <c r="J49" s="60"/>
      <c r="K49" s="60"/>
      <c r="L49" s="60"/>
      <c r="M49" s="60"/>
      <c r="N49" s="60"/>
      <c r="O49" s="60"/>
      <c r="P49" s="60"/>
      <c r="Q49" s="60"/>
      <c r="R49" s="60"/>
      <c r="S49" s="60"/>
    </row>
    <row r="50" spans="10:19" s="13" customFormat="1" ht="12.75">
      <c r="J50" s="60"/>
      <c r="K50" s="60"/>
      <c r="L50" s="60"/>
      <c r="M50" s="60"/>
      <c r="N50" s="60"/>
      <c r="O50" s="60"/>
      <c r="P50" s="60"/>
      <c r="Q50" s="60"/>
      <c r="R50" s="60"/>
      <c r="S50" s="60"/>
    </row>
    <row r="51" spans="2:12" s="13" customFormat="1" ht="12.75">
      <c r="B51" s="12"/>
      <c r="C51" s="12"/>
      <c r="D51" s="12"/>
      <c r="E51" s="12"/>
      <c r="J51" s="963"/>
      <c r="K51" s="963"/>
      <c r="L51" s="963"/>
    </row>
  </sheetData>
  <sheetProtection/>
  <mergeCells count="20">
    <mergeCell ref="E8:F8"/>
    <mergeCell ref="I8:J8"/>
    <mergeCell ref="A48:B48"/>
    <mergeCell ref="C8:C9"/>
    <mergeCell ref="K1:L1"/>
    <mergeCell ref="B2:J2"/>
    <mergeCell ref="B3:J3"/>
    <mergeCell ref="G7:J7"/>
    <mergeCell ref="A6:B6"/>
    <mergeCell ref="B5:L5"/>
    <mergeCell ref="H8:H9"/>
    <mergeCell ref="G8:G9"/>
    <mergeCell ref="C7:F7"/>
    <mergeCell ref="D8:D9"/>
    <mergeCell ref="J51:L51"/>
    <mergeCell ref="L7:L9"/>
    <mergeCell ref="A46:L46"/>
    <mergeCell ref="A7:A9"/>
    <mergeCell ref="B7:B9"/>
    <mergeCell ref="K7:K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68.xml><?xml version="1.0" encoding="utf-8"?>
<worksheet xmlns="http://schemas.openxmlformats.org/spreadsheetml/2006/main" xmlns:r="http://schemas.openxmlformats.org/officeDocument/2006/relationships">
  <sheetPr>
    <tabColor rgb="FFFF0000"/>
    <pageSetUpPr fitToPage="1"/>
  </sheetPr>
  <dimension ref="A1:IU36"/>
  <sheetViews>
    <sheetView view="pageBreakPreview" zoomScale="90" zoomScaleNormal="90" zoomScaleSheetLayoutView="90" zoomScalePageLayoutView="0" workbookViewId="0" topLeftCell="A6">
      <pane xSplit="2" ySplit="8" topLeftCell="P20" activePane="bottomRight" state="frozen"/>
      <selection pane="topLeft" activeCell="A6" sqref="A6"/>
      <selection pane="topRight" activeCell="C6" sqref="C6"/>
      <selection pane="bottomLeft" activeCell="A14" sqref="A14"/>
      <selection pane="bottomRight" activeCell="T28" sqref="T28"/>
    </sheetView>
  </sheetViews>
  <sheetFormatPr defaultColWidth="9.140625" defaultRowHeight="12.75"/>
  <cols>
    <col min="1" max="1" width="4.57421875" style="827" customWidth="1"/>
    <col min="2" max="2" width="22.140625" style="827" bestFit="1" customWidth="1"/>
    <col min="3" max="6" width="10.8515625" style="827" customWidth="1"/>
    <col min="7" max="7" width="12.00390625" style="827" customWidth="1"/>
    <col min="8" max="8" width="12.7109375" style="827" customWidth="1"/>
    <col min="9" max="10" width="12.140625" style="827" customWidth="1"/>
    <col min="11" max="12" width="10.8515625" style="827" customWidth="1"/>
    <col min="13" max="13" width="12.140625" style="827" bestFit="1" customWidth="1"/>
    <col min="14" max="19" width="10.8515625" style="827" customWidth="1"/>
    <col min="20" max="20" width="12.57421875" style="827" customWidth="1"/>
    <col min="21" max="21" width="10.8515625" style="827" customWidth="1"/>
    <col min="22" max="22" width="12.00390625" style="827" customWidth="1"/>
    <col min="23" max="28" width="10.8515625" style="827" customWidth="1"/>
    <col min="29" max="29" width="11.57421875" style="827" customWidth="1"/>
    <col min="30" max="30" width="10.8515625" style="827" bestFit="1" customWidth="1"/>
    <col min="31" max="16384" width="9.140625" style="827" customWidth="1"/>
  </cols>
  <sheetData>
    <row r="1" spans="19:27" ht="15">
      <c r="S1" s="1403" t="s">
        <v>573</v>
      </c>
      <c r="T1" s="1403"/>
      <c r="U1" s="1403"/>
      <c r="V1" s="1403"/>
      <c r="W1" s="1403"/>
      <c r="X1" s="1403"/>
      <c r="Y1" s="1403"/>
      <c r="Z1" s="1403"/>
      <c r="AA1" s="1403"/>
    </row>
    <row r="2" spans="7:27" ht="15.75">
      <c r="G2" s="116" t="s">
        <v>0</v>
      </c>
      <c r="H2" s="116"/>
      <c r="I2" s="116"/>
      <c r="J2" s="116"/>
      <c r="K2" s="117"/>
      <c r="L2" s="117"/>
      <c r="M2" s="117"/>
      <c r="N2" s="117"/>
      <c r="O2" s="117"/>
      <c r="P2" s="117"/>
      <c r="Q2" s="117"/>
      <c r="R2" s="117"/>
      <c r="S2" s="117"/>
      <c r="T2" s="117"/>
      <c r="U2" s="117"/>
      <c r="V2" s="117"/>
      <c r="W2" s="117"/>
      <c r="X2" s="117"/>
      <c r="Y2" s="117"/>
      <c r="Z2" s="117"/>
      <c r="AA2" s="117"/>
    </row>
    <row r="3" spans="7:27" ht="15.75">
      <c r="G3" s="116"/>
      <c r="H3" s="116"/>
      <c r="I3" s="116"/>
      <c r="J3" s="116"/>
      <c r="K3" s="117"/>
      <c r="L3" s="117"/>
      <c r="M3" s="117"/>
      <c r="N3" s="117"/>
      <c r="O3" s="117"/>
      <c r="P3" s="117"/>
      <c r="Q3" s="117"/>
      <c r="R3" s="117"/>
      <c r="S3" s="117"/>
      <c r="T3" s="117"/>
      <c r="U3" s="117"/>
      <c r="V3" s="117"/>
      <c r="W3" s="117"/>
      <c r="X3" s="117"/>
      <c r="Y3" s="117"/>
      <c r="Z3" s="117"/>
      <c r="AA3" s="117"/>
    </row>
    <row r="4" spans="2:27" ht="18">
      <c r="B4" s="1404" t="s">
        <v>656</v>
      </c>
      <c r="C4" s="1404"/>
      <c r="D4" s="1404"/>
      <c r="E4" s="1404"/>
      <c r="F4" s="1404"/>
      <c r="G4" s="1404"/>
      <c r="H4" s="1404"/>
      <c r="I4" s="1404"/>
      <c r="J4" s="1404"/>
      <c r="K4" s="1404"/>
      <c r="L4" s="1404"/>
      <c r="M4" s="1404"/>
      <c r="N4" s="1404"/>
      <c r="O4" s="1404"/>
      <c r="P4" s="1404"/>
      <c r="Q4" s="1404"/>
      <c r="R4" s="1404"/>
      <c r="S4" s="1404"/>
      <c r="T4" s="1404"/>
      <c r="U4" s="1404"/>
      <c r="V4" s="1404"/>
      <c r="W4" s="1404"/>
      <c r="X4" s="1404"/>
      <c r="Y4" s="1404"/>
      <c r="Z4" s="1404"/>
      <c r="AA4" s="1404"/>
    </row>
    <row r="6" spans="2:27" ht="15.75">
      <c r="B6" s="1405" t="s">
        <v>842</v>
      </c>
      <c r="C6" s="1405"/>
      <c r="D6" s="1405"/>
      <c r="E6" s="1405"/>
      <c r="F6" s="1405"/>
      <c r="G6" s="1405"/>
      <c r="H6" s="1405"/>
      <c r="I6" s="1405"/>
      <c r="J6" s="1405"/>
      <c r="K6" s="1405"/>
      <c r="L6" s="1405"/>
      <c r="M6" s="1405"/>
      <c r="N6" s="1405"/>
      <c r="O6" s="1405"/>
      <c r="P6" s="1405"/>
      <c r="Q6" s="1405"/>
      <c r="R6" s="1405"/>
      <c r="S6" s="1405"/>
      <c r="T6" s="1405"/>
      <c r="U6" s="1405"/>
      <c r="V6" s="1405"/>
      <c r="W6" s="1405"/>
      <c r="X6" s="1405"/>
      <c r="Y6" s="1405"/>
      <c r="Z6" s="1405"/>
      <c r="AA6" s="1405"/>
    </row>
    <row r="8" spans="1:25" ht="12.75">
      <c r="A8" s="1406" t="s">
        <v>165</v>
      </c>
      <c r="B8" s="1406"/>
      <c r="Y8" s="827">
        <f>Z16*40%</f>
        <v>10370.496061439999</v>
      </c>
    </row>
    <row r="9" spans="1:29" ht="18">
      <c r="A9" s="118"/>
      <c r="B9" s="118"/>
      <c r="AB9" s="1393" t="s">
        <v>263</v>
      </c>
      <c r="AC9" s="1393"/>
    </row>
    <row r="10" spans="1:255" ht="12.75" customHeight="1">
      <c r="A10" s="1394" t="s">
        <v>2</v>
      </c>
      <c r="B10" s="1394" t="s">
        <v>112</v>
      </c>
      <c r="C10" s="1396" t="s">
        <v>25</v>
      </c>
      <c r="D10" s="1397"/>
      <c r="E10" s="1397"/>
      <c r="F10" s="1397"/>
      <c r="G10" s="1397"/>
      <c r="H10" s="1397"/>
      <c r="I10" s="1397"/>
      <c r="J10" s="1397"/>
      <c r="K10" s="1397"/>
      <c r="L10" s="1397"/>
      <c r="M10" s="1398"/>
      <c r="N10" s="842"/>
      <c r="O10" s="1396" t="s">
        <v>26</v>
      </c>
      <c r="P10" s="1397"/>
      <c r="Q10" s="1397"/>
      <c r="R10" s="1397"/>
      <c r="S10" s="1397"/>
      <c r="T10" s="1397"/>
      <c r="U10" s="1397"/>
      <c r="V10" s="1397"/>
      <c r="W10" s="1397"/>
      <c r="X10" s="1397"/>
      <c r="Y10" s="1398"/>
      <c r="Z10" s="844"/>
      <c r="AA10" s="1402" t="s">
        <v>143</v>
      </c>
      <c r="AB10" s="1402"/>
      <c r="AC10" s="1402"/>
      <c r="AD10" s="1399" t="s">
        <v>900</v>
      </c>
      <c r="AE10" s="120"/>
      <c r="AF10" s="120"/>
      <c r="AG10" s="120"/>
      <c r="AH10" s="120"/>
      <c r="AI10" s="121"/>
      <c r="AJ10" s="122"/>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c r="IR10" s="120"/>
      <c r="IS10" s="120"/>
      <c r="IT10" s="120"/>
      <c r="IU10" s="120"/>
    </row>
    <row r="11" spans="1:255" ht="12.75" customHeight="1">
      <c r="A11" s="1395"/>
      <c r="B11" s="1395"/>
      <c r="C11" s="1388" t="s">
        <v>179</v>
      </c>
      <c r="D11" s="1389"/>
      <c r="E11" s="1390"/>
      <c r="F11" s="1394" t="s">
        <v>900</v>
      </c>
      <c r="G11" s="1388" t="s">
        <v>180</v>
      </c>
      <c r="H11" s="1389"/>
      <c r="I11" s="1390"/>
      <c r="J11" s="1394" t="s">
        <v>900</v>
      </c>
      <c r="K11" s="1388" t="s">
        <v>18</v>
      </c>
      <c r="L11" s="1389"/>
      <c r="M11" s="1390"/>
      <c r="N11" s="1394" t="s">
        <v>900</v>
      </c>
      <c r="O11" s="1388" t="s">
        <v>179</v>
      </c>
      <c r="P11" s="1389"/>
      <c r="Q11" s="1390"/>
      <c r="R11" s="1394" t="s">
        <v>900</v>
      </c>
      <c r="S11" s="1388" t="s">
        <v>180</v>
      </c>
      <c r="T11" s="1389"/>
      <c r="U11" s="1390"/>
      <c r="V11" s="1394" t="s">
        <v>900</v>
      </c>
      <c r="W11" s="1388" t="s">
        <v>18</v>
      </c>
      <c r="X11" s="1389"/>
      <c r="Y11" s="1390"/>
      <c r="Z11" s="843"/>
      <c r="AA11" s="1402"/>
      <c r="AB11" s="1402"/>
      <c r="AC11" s="1402"/>
      <c r="AD11" s="140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c r="IR11" s="120"/>
      <c r="IS11" s="120"/>
      <c r="IT11" s="120"/>
      <c r="IU11" s="120"/>
    </row>
    <row r="12" spans="1:255" ht="12.75">
      <c r="A12" s="119"/>
      <c r="B12" s="119"/>
      <c r="C12" s="123" t="s">
        <v>264</v>
      </c>
      <c r="D12" s="124" t="s">
        <v>43</v>
      </c>
      <c r="E12" s="125" t="s">
        <v>44</v>
      </c>
      <c r="F12" s="1407"/>
      <c r="G12" s="123" t="s">
        <v>264</v>
      </c>
      <c r="H12" s="124" t="s">
        <v>43</v>
      </c>
      <c r="I12" s="125" t="s">
        <v>44</v>
      </c>
      <c r="J12" s="1407"/>
      <c r="K12" s="123" t="s">
        <v>264</v>
      </c>
      <c r="L12" s="124" t="s">
        <v>43</v>
      </c>
      <c r="M12" s="125" t="s">
        <v>44</v>
      </c>
      <c r="N12" s="1407"/>
      <c r="O12" s="123" t="s">
        <v>264</v>
      </c>
      <c r="P12" s="124" t="s">
        <v>43</v>
      </c>
      <c r="Q12" s="125" t="s">
        <v>44</v>
      </c>
      <c r="R12" s="1407"/>
      <c r="S12" s="123" t="s">
        <v>264</v>
      </c>
      <c r="T12" s="124" t="s">
        <v>43</v>
      </c>
      <c r="U12" s="125" t="s">
        <v>44</v>
      </c>
      <c r="V12" s="1407"/>
      <c r="W12" s="123" t="s">
        <v>264</v>
      </c>
      <c r="X12" s="124" t="s">
        <v>43</v>
      </c>
      <c r="Y12" s="125" t="s">
        <v>44</v>
      </c>
      <c r="Z12" s="125"/>
      <c r="AA12" s="119" t="s">
        <v>264</v>
      </c>
      <c r="AB12" s="119" t="s">
        <v>43</v>
      </c>
      <c r="AC12" s="119" t="s">
        <v>44</v>
      </c>
      <c r="AD12" s="140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c r="IR12" s="120"/>
      <c r="IS12" s="120"/>
      <c r="IT12" s="120"/>
      <c r="IU12" s="120"/>
    </row>
    <row r="13" spans="1:255" ht="12.75">
      <c r="A13" s="119">
        <v>1</v>
      </c>
      <c r="B13" s="119">
        <v>2</v>
      </c>
      <c r="C13" s="119">
        <v>3</v>
      </c>
      <c r="D13" s="119">
        <v>4</v>
      </c>
      <c r="E13" s="119">
        <v>5</v>
      </c>
      <c r="F13" s="1395"/>
      <c r="G13" s="119">
        <v>7</v>
      </c>
      <c r="H13" s="119">
        <v>8</v>
      </c>
      <c r="I13" s="119">
        <v>9</v>
      </c>
      <c r="J13" s="1395"/>
      <c r="K13" s="119">
        <v>11</v>
      </c>
      <c r="L13" s="119">
        <v>12</v>
      </c>
      <c r="M13" s="119">
        <v>13</v>
      </c>
      <c r="N13" s="1395"/>
      <c r="O13" s="119">
        <v>15</v>
      </c>
      <c r="P13" s="119">
        <v>16</v>
      </c>
      <c r="Q13" s="119">
        <v>17</v>
      </c>
      <c r="R13" s="1395"/>
      <c r="S13" s="119">
        <v>19</v>
      </c>
      <c r="T13" s="119">
        <v>20</v>
      </c>
      <c r="U13" s="119">
        <v>21</v>
      </c>
      <c r="V13" s="1395"/>
      <c r="W13" s="119">
        <v>23</v>
      </c>
      <c r="X13" s="119">
        <v>24</v>
      </c>
      <c r="Y13" s="119">
        <v>25</v>
      </c>
      <c r="Z13" s="119"/>
      <c r="AA13" s="119">
        <v>27</v>
      </c>
      <c r="AB13" s="119">
        <v>28</v>
      </c>
      <c r="AC13" s="119">
        <v>29</v>
      </c>
      <c r="AD13" s="1401"/>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c r="IT13" s="126"/>
      <c r="IU13" s="126"/>
    </row>
    <row r="14" spans="1:255" ht="12.75" customHeight="1">
      <c r="A14" s="1386" t="s">
        <v>256</v>
      </c>
      <c r="B14" s="1387"/>
      <c r="C14" s="119"/>
      <c r="D14" s="119"/>
      <c r="E14" s="119"/>
      <c r="F14" s="119"/>
      <c r="G14" s="119"/>
      <c r="H14" s="119"/>
      <c r="I14" s="119"/>
      <c r="J14" s="119"/>
      <c r="K14" s="119"/>
      <c r="L14" s="119"/>
      <c r="M14" s="119"/>
      <c r="N14" s="119"/>
      <c r="O14" s="119"/>
      <c r="P14" s="119"/>
      <c r="Q14" s="119"/>
      <c r="R14" s="119"/>
      <c r="S14" s="119"/>
      <c r="T14" s="119"/>
      <c r="U14" s="119"/>
      <c r="V14" s="119"/>
      <c r="W14" s="828"/>
      <c r="X14" s="828"/>
      <c r="Y14" s="828"/>
      <c r="Z14" s="828"/>
      <c r="AA14" s="127"/>
      <c r="AB14" s="128"/>
      <c r="AC14" s="128"/>
      <c r="AD14" s="128"/>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c r="IR14" s="126"/>
      <c r="IS14" s="126"/>
      <c r="IT14" s="126"/>
      <c r="IU14" s="126"/>
    </row>
    <row r="15" spans="1:31" ht="33.75" customHeight="1">
      <c r="A15" s="829">
        <v>1</v>
      </c>
      <c r="B15" s="830" t="s">
        <v>128</v>
      </c>
      <c r="C15" s="831">
        <f>F15*82%</f>
        <v>1508.16167838</v>
      </c>
      <c r="D15" s="831">
        <f>F15*15%</f>
        <v>275.88323385</v>
      </c>
      <c r="E15" s="831">
        <f>F15*3%</f>
        <v>55.17664677</v>
      </c>
      <c r="F15" s="831">
        <v>1839.221559</v>
      </c>
      <c r="G15" s="831">
        <v>0</v>
      </c>
      <c r="H15" s="831">
        <v>0</v>
      </c>
      <c r="I15" s="831">
        <v>0</v>
      </c>
      <c r="J15" s="831">
        <f>SUM(G15:I15)</f>
        <v>0</v>
      </c>
      <c r="K15" s="831">
        <f>N15*82%</f>
        <v>1508.16167838</v>
      </c>
      <c r="L15" s="831">
        <f>N15*15%</f>
        <v>275.88323385</v>
      </c>
      <c r="M15" s="831">
        <f>N15*3%</f>
        <v>55.17664677</v>
      </c>
      <c r="N15" s="831">
        <f>F15+J15</f>
        <v>1839.221559</v>
      </c>
      <c r="O15" s="831">
        <f>R15*82%</f>
        <v>1358.7296401199997</v>
      </c>
      <c r="P15" s="831">
        <f>R15*15%</f>
        <v>248.54810489999994</v>
      </c>
      <c r="Q15" s="831">
        <f>R15*3%</f>
        <v>49.70962097999999</v>
      </c>
      <c r="R15" s="831">
        <v>1656.9873659999996</v>
      </c>
      <c r="S15" s="831">
        <v>0</v>
      </c>
      <c r="T15" s="831">
        <v>0</v>
      </c>
      <c r="U15" s="831">
        <v>0</v>
      </c>
      <c r="V15" s="831">
        <v>0</v>
      </c>
      <c r="W15" s="831">
        <f>Z15*82%</f>
        <v>1358.7296401199997</v>
      </c>
      <c r="X15" s="831">
        <f>Z15*15%</f>
        <v>248.54810489999994</v>
      </c>
      <c r="Y15" s="831">
        <f>Z15*3%</f>
        <v>49.70962097999999</v>
      </c>
      <c r="Z15" s="831">
        <v>1656.9873659999996</v>
      </c>
      <c r="AA15" s="831">
        <f>AD15*82%</f>
        <v>2866.8890333000363</v>
      </c>
      <c r="AB15" s="831">
        <f>AD15*15%</f>
        <v>524.4309207256164</v>
      </c>
      <c r="AC15" s="831">
        <f>AD15*3%</f>
        <v>104.88618414512328</v>
      </c>
      <c r="AD15" s="845">
        <v>3496.2061381707763</v>
      </c>
      <c r="AE15" s="835"/>
    </row>
    <row r="16" spans="1:30" ht="33.75" customHeight="1">
      <c r="A16" s="829">
        <v>2</v>
      </c>
      <c r="B16" s="832" t="s">
        <v>497</v>
      </c>
      <c r="C16" s="831">
        <f>F16*82%</f>
        <v>14233.137017760002</v>
      </c>
      <c r="D16" s="831">
        <f>F16*15%</f>
        <v>2603.6226252</v>
      </c>
      <c r="E16" s="831">
        <f>F16*3%</f>
        <v>520.7245250400001</v>
      </c>
      <c r="F16" s="831">
        <f>N16*60%</f>
        <v>17357.484168000003</v>
      </c>
      <c r="G16" s="831">
        <f>J16*82%</f>
        <v>9488.758011840002</v>
      </c>
      <c r="H16" s="831">
        <f>J16*15%</f>
        <v>1735.7484168000003</v>
      </c>
      <c r="I16" s="831">
        <f>J16*3%</f>
        <v>347.14968336000004</v>
      </c>
      <c r="J16" s="831">
        <f>N16*40%</f>
        <v>11571.656112000002</v>
      </c>
      <c r="K16" s="831">
        <f>N16*82%</f>
        <v>23721.8950296</v>
      </c>
      <c r="L16" s="831">
        <f>N16*15%</f>
        <v>4339.371042000001</v>
      </c>
      <c r="M16" s="831">
        <f>N16*3%</f>
        <v>867.8742084</v>
      </c>
      <c r="N16" s="831">
        <v>28929.140280000003</v>
      </c>
      <c r="O16" s="831">
        <f>R16*82%</f>
        <v>12755.710155571198</v>
      </c>
      <c r="P16" s="831">
        <f>R16*15%</f>
        <v>2333.3616138239995</v>
      </c>
      <c r="Q16" s="831">
        <f>R16*3%</f>
        <v>466.6723227647999</v>
      </c>
      <c r="R16" s="831">
        <v>15555.744092159997</v>
      </c>
      <c r="S16" s="831">
        <f>V16*82%</f>
        <v>8503.8067703808</v>
      </c>
      <c r="T16" s="831">
        <f>V16*15%</f>
        <v>1555.5744092159998</v>
      </c>
      <c r="U16" s="831">
        <f>V16*3%</f>
        <v>311.11488184319995</v>
      </c>
      <c r="V16" s="831">
        <v>10370.496061439999</v>
      </c>
      <c r="W16" s="831">
        <f>Z16*82%</f>
        <v>21259.516925951997</v>
      </c>
      <c r="X16" s="831">
        <f>Z16*15%</f>
        <v>3888.9360230399993</v>
      </c>
      <c r="Y16" s="831">
        <f>Z16*3%</f>
        <v>777.7872046079999</v>
      </c>
      <c r="Z16" s="831">
        <v>25926.240153599996</v>
      </c>
      <c r="AA16" s="831">
        <f>AD16*82%</f>
        <v>44981.411955552</v>
      </c>
      <c r="AB16" s="831">
        <f>AD16*15%</f>
        <v>8228.30706504</v>
      </c>
      <c r="AC16" s="831">
        <f>AD16*3%</f>
        <v>1645.661413008</v>
      </c>
      <c r="AD16" s="845">
        <v>54855.3804336</v>
      </c>
    </row>
    <row r="17" spans="1:30" ht="33.75" customHeight="1">
      <c r="A17" s="829">
        <v>3</v>
      </c>
      <c r="B17" s="832" t="s">
        <v>132</v>
      </c>
      <c r="C17" s="831">
        <f>F17*82%</f>
        <v>2130.5568</v>
      </c>
      <c r="D17" s="831">
        <f>F17*15%</f>
        <v>389.73599999999993</v>
      </c>
      <c r="E17" s="831">
        <f>F17*3%</f>
        <v>77.9472</v>
      </c>
      <c r="F17" s="831">
        <v>2598.24</v>
      </c>
      <c r="G17" s="831">
        <f>J17*82%</f>
        <v>1420.3711999999998</v>
      </c>
      <c r="H17" s="831">
        <f>J17*15%</f>
        <v>259.82399999999996</v>
      </c>
      <c r="I17" s="831">
        <f>J17*3%</f>
        <v>51.9648</v>
      </c>
      <c r="J17" s="831">
        <v>1732.1599999999999</v>
      </c>
      <c r="K17" s="831">
        <f>N17*82%</f>
        <v>3550.9279999999994</v>
      </c>
      <c r="L17" s="831">
        <f>N17*15%</f>
        <v>649.56</v>
      </c>
      <c r="M17" s="831">
        <f>N17*3%</f>
        <v>129.91199999999998</v>
      </c>
      <c r="N17" s="831">
        <v>4330.4</v>
      </c>
      <c r="O17" s="831">
        <f>R17*82%</f>
        <v>3681.4392000000003</v>
      </c>
      <c r="P17" s="831">
        <f>R17*15%</f>
        <v>673.4340000000001</v>
      </c>
      <c r="Q17" s="831">
        <f>R17*3%</f>
        <v>134.6868</v>
      </c>
      <c r="R17" s="831">
        <v>4489.56</v>
      </c>
      <c r="S17" s="831">
        <f>V17*82%</f>
        <v>2454.2928</v>
      </c>
      <c r="T17" s="831">
        <f>V17*15%</f>
        <v>448.9560000000001</v>
      </c>
      <c r="U17" s="831">
        <f>V17*3%</f>
        <v>89.7912</v>
      </c>
      <c r="V17" s="831">
        <v>2993.0400000000004</v>
      </c>
      <c r="W17" s="831">
        <f>Z17*82%</f>
        <v>6135.732</v>
      </c>
      <c r="X17" s="831">
        <f>Z17*15%</f>
        <v>1122.39</v>
      </c>
      <c r="Y17" s="831">
        <f>Z17*3%</f>
        <v>224.478</v>
      </c>
      <c r="Z17" s="831">
        <v>7482.6</v>
      </c>
      <c r="AA17" s="831">
        <f>AD17*82%</f>
        <v>9686.66</v>
      </c>
      <c r="AB17" s="831">
        <f>AD17*15%</f>
        <v>1771.95</v>
      </c>
      <c r="AC17" s="831">
        <f>AD17*3%</f>
        <v>354.39</v>
      </c>
      <c r="AD17" s="845">
        <v>11813</v>
      </c>
    </row>
    <row r="18" spans="1:30" ht="33.75" customHeight="1">
      <c r="A18" s="829">
        <v>4</v>
      </c>
      <c r="B18" s="832" t="s">
        <v>130</v>
      </c>
      <c r="C18" s="831">
        <f>F18*82%</f>
        <v>399.8066138032499</v>
      </c>
      <c r="D18" s="831">
        <f>F18*15%</f>
        <v>73.13535618352132</v>
      </c>
      <c r="E18" s="831">
        <f>F18*3%</f>
        <v>14.627071236704264</v>
      </c>
      <c r="F18" s="831">
        <v>487.5690412234755</v>
      </c>
      <c r="G18" s="831">
        <v>0</v>
      </c>
      <c r="H18" s="831">
        <v>0</v>
      </c>
      <c r="I18" s="831">
        <v>0</v>
      </c>
      <c r="J18" s="831">
        <f>SUM(G18:I18)</f>
        <v>0</v>
      </c>
      <c r="K18" s="831">
        <f>N18*82%</f>
        <v>399.8072196</v>
      </c>
      <c r="L18" s="831">
        <f>N18*15%</f>
        <v>73.135467</v>
      </c>
      <c r="M18" s="831">
        <f>N18*3%</f>
        <v>14.6270934</v>
      </c>
      <c r="N18" s="831">
        <v>487.56978000000004</v>
      </c>
      <c r="O18" s="831">
        <f>R18*82%</f>
        <v>360.19512863999995</v>
      </c>
      <c r="P18" s="831">
        <f>R18*15%</f>
        <v>65.8893528</v>
      </c>
      <c r="Q18" s="831">
        <f>R18*3%</f>
        <v>13.177870559999999</v>
      </c>
      <c r="R18" s="831">
        <v>439.26235199999996</v>
      </c>
      <c r="S18" s="831">
        <v>0</v>
      </c>
      <c r="T18" s="831">
        <v>0</v>
      </c>
      <c r="U18" s="831">
        <v>0</v>
      </c>
      <c r="V18" s="831">
        <v>0</v>
      </c>
      <c r="W18" s="831">
        <f>Z18*82%</f>
        <v>360.19512863999995</v>
      </c>
      <c r="X18" s="831">
        <f>Z18*15%</f>
        <v>65.8893528</v>
      </c>
      <c r="Y18" s="831">
        <f>Z18*3%</f>
        <v>13.177870559999999</v>
      </c>
      <c r="Z18" s="831">
        <v>439.26235199999996</v>
      </c>
      <c r="AA18" s="831">
        <f>AD18*82%</f>
        <v>760.00234824</v>
      </c>
      <c r="AB18" s="831">
        <f>AD18*15%</f>
        <v>139.0248198</v>
      </c>
      <c r="AC18" s="831">
        <f>AD18*3%</f>
        <v>27.80496396</v>
      </c>
      <c r="AD18" s="845">
        <v>926.832132</v>
      </c>
    </row>
    <row r="19" spans="1:30" ht="33.75" customHeight="1">
      <c r="A19" s="829">
        <v>5</v>
      </c>
      <c r="B19" s="830" t="s">
        <v>131</v>
      </c>
      <c r="C19" s="831">
        <f>F19*82%</f>
        <v>328.88991797897864</v>
      </c>
      <c r="D19" s="831">
        <f>F19*15%</f>
        <v>60.162789874203405</v>
      </c>
      <c r="E19" s="831">
        <f>F19*3%</f>
        <v>12.032557974840682</v>
      </c>
      <c r="F19" s="831">
        <f>(F15+F16+F17+F18)*1.8%</f>
        <v>401.0852658280227</v>
      </c>
      <c r="G19" s="831">
        <v>0</v>
      </c>
      <c r="H19" s="831">
        <v>0</v>
      </c>
      <c r="I19" s="831">
        <v>0</v>
      </c>
      <c r="J19" s="831">
        <f>SUM(G19:I19)</f>
        <v>0</v>
      </c>
      <c r="K19" s="831">
        <f>N19*82%</f>
        <v>328.88991797897864</v>
      </c>
      <c r="L19" s="831">
        <f>N19*15%</f>
        <v>60.162789874203405</v>
      </c>
      <c r="M19" s="831">
        <f>N19*3%</f>
        <v>12.032557974840682</v>
      </c>
      <c r="N19" s="831">
        <v>401.0852658280227</v>
      </c>
      <c r="O19" s="831">
        <f>R19*82%</f>
        <v>326.80933423796165</v>
      </c>
      <c r="P19" s="831">
        <f>R19*15%</f>
        <v>59.782195287432</v>
      </c>
      <c r="Q19" s="831">
        <f>R19*3%</f>
        <v>11.956439057486401</v>
      </c>
      <c r="R19" s="831">
        <f>(R15+R16+R17+R18)*1.8%</f>
        <v>398.54796858288006</v>
      </c>
      <c r="S19" s="831">
        <v>0</v>
      </c>
      <c r="T19" s="831">
        <v>0</v>
      </c>
      <c r="U19" s="831">
        <v>0</v>
      </c>
      <c r="V19" s="831">
        <v>0</v>
      </c>
      <c r="W19" s="831">
        <f>Z19*82%</f>
        <v>326.8088360879616</v>
      </c>
      <c r="X19" s="831">
        <f>Z19*15%</f>
        <v>59.782104162432</v>
      </c>
      <c r="Y19" s="831">
        <f>Z19*3%</f>
        <v>11.9564208324864</v>
      </c>
      <c r="Z19" s="831">
        <v>398.54736108288</v>
      </c>
      <c r="AA19" s="831">
        <f>AD19*82%</f>
        <v>655.6977160879616</v>
      </c>
      <c r="AB19" s="831">
        <f>AD19*15%</f>
        <v>119.94470416243199</v>
      </c>
      <c r="AC19" s="831">
        <f>AD19*3%</f>
        <v>23.9889408324864</v>
      </c>
      <c r="AD19" s="845">
        <v>799.63136108288</v>
      </c>
    </row>
    <row r="20" spans="1:30" ht="33.75" customHeight="1">
      <c r="A20" s="846"/>
      <c r="B20" s="847"/>
      <c r="C20" s="848">
        <f>SUM(C15:C19)</f>
        <v>18600.552027922226</v>
      </c>
      <c r="D20" s="848">
        <f aca="true" t="shared" si="0" ref="D20:AD20">SUM(D15:D19)</f>
        <v>3402.540005107725</v>
      </c>
      <c r="E20" s="848">
        <f t="shared" si="0"/>
        <v>680.508001021545</v>
      </c>
      <c r="F20" s="848">
        <f t="shared" si="0"/>
        <v>22683.600034051506</v>
      </c>
      <c r="G20" s="848">
        <f t="shared" si="0"/>
        <v>10909.129211840002</v>
      </c>
      <c r="H20" s="848">
        <f t="shared" si="0"/>
        <v>1995.5724168000002</v>
      </c>
      <c r="I20" s="848">
        <f t="shared" si="0"/>
        <v>399.11448336</v>
      </c>
      <c r="J20" s="848">
        <f t="shared" si="0"/>
        <v>13303.816112000002</v>
      </c>
      <c r="K20" s="848">
        <f t="shared" si="0"/>
        <v>29509.68184555898</v>
      </c>
      <c r="L20" s="848">
        <f t="shared" si="0"/>
        <v>5398.112532724203</v>
      </c>
      <c r="M20" s="848">
        <f t="shared" si="0"/>
        <v>1079.6225065448407</v>
      </c>
      <c r="N20" s="848">
        <f t="shared" si="0"/>
        <v>35987.416884828024</v>
      </c>
      <c r="O20" s="848">
        <f t="shared" si="0"/>
        <v>18482.88345856916</v>
      </c>
      <c r="P20" s="848">
        <f t="shared" si="0"/>
        <v>3381.0152668114315</v>
      </c>
      <c r="Q20" s="848">
        <f t="shared" si="0"/>
        <v>676.2030533622861</v>
      </c>
      <c r="R20" s="848">
        <f t="shared" si="0"/>
        <v>22540.10177874288</v>
      </c>
      <c r="S20" s="848">
        <f t="shared" si="0"/>
        <v>10958.0995703808</v>
      </c>
      <c r="T20" s="848">
        <f t="shared" si="0"/>
        <v>2004.530409216</v>
      </c>
      <c r="U20" s="848">
        <f t="shared" si="0"/>
        <v>400.90608184319996</v>
      </c>
      <c r="V20" s="848">
        <f t="shared" si="0"/>
        <v>13363.53606144</v>
      </c>
      <c r="W20" s="848">
        <f t="shared" si="0"/>
        <v>29440.98253079996</v>
      </c>
      <c r="X20" s="848">
        <f t="shared" si="0"/>
        <v>5385.545584902431</v>
      </c>
      <c r="Y20" s="848">
        <f t="shared" si="0"/>
        <v>1077.1091169804863</v>
      </c>
      <c r="Z20" s="848">
        <f t="shared" si="0"/>
        <v>35903.63723268287</v>
      </c>
      <c r="AA20" s="848">
        <f t="shared" si="0"/>
        <v>58950.661053179996</v>
      </c>
      <c r="AB20" s="848">
        <f t="shared" si="0"/>
        <v>10783.65750972805</v>
      </c>
      <c r="AC20" s="848">
        <f t="shared" si="0"/>
        <v>2156.7315019456096</v>
      </c>
      <c r="AD20" s="848">
        <f t="shared" si="0"/>
        <v>71891.05006485365</v>
      </c>
    </row>
    <row r="21" spans="1:30" ht="33.75" customHeight="1">
      <c r="A21" s="1391" t="s">
        <v>257</v>
      </c>
      <c r="B21" s="1392"/>
      <c r="C21" s="831"/>
      <c r="D21" s="831"/>
      <c r="E21" s="831"/>
      <c r="F21" s="831"/>
      <c r="G21" s="831"/>
      <c r="H21" s="831"/>
      <c r="I21" s="831"/>
      <c r="J21" s="831"/>
      <c r="K21" s="831"/>
      <c r="L21" s="831"/>
      <c r="M21" s="831"/>
      <c r="N21" s="831"/>
      <c r="O21" s="831"/>
      <c r="P21" s="831"/>
      <c r="Q21" s="831"/>
      <c r="R21" s="831"/>
      <c r="S21" s="831"/>
      <c r="T21" s="831"/>
      <c r="U21" s="831"/>
      <c r="V21" s="831"/>
      <c r="W21" s="831"/>
      <c r="X21" s="831"/>
      <c r="Y21" s="831"/>
      <c r="Z21" s="831"/>
      <c r="AA21" s="831"/>
      <c r="AB21" s="831"/>
      <c r="AC21" s="831"/>
      <c r="AD21" s="828"/>
    </row>
    <row r="22" spans="1:30" ht="33.75" customHeight="1">
      <c r="A22" s="829">
        <v>6</v>
      </c>
      <c r="B22" s="830" t="s">
        <v>133</v>
      </c>
      <c r="C22" s="911">
        <v>0</v>
      </c>
      <c r="D22" s="911">
        <v>0</v>
      </c>
      <c r="E22" s="911">
        <v>0</v>
      </c>
      <c r="F22" s="911">
        <v>0</v>
      </c>
      <c r="G22" s="911">
        <v>0</v>
      </c>
      <c r="H22" s="911">
        <v>0</v>
      </c>
      <c r="I22" s="911">
        <v>0</v>
      </c>
      <c r="J22" s="911">
        <v>0</v>
      </c>
      <c r="K22" s="911">
        <v>0</v>
      </c>
      <c r="L22" s="911">
        <v>0</v>
      </c>
      <c r="M22" s="911">
        <v>0</v>
      </c>
      <c r="N22" s="911">
        <v>0</v>
      </c>
      <c r="O22" s="911">
        <v>0</v>
      </c>
      <c r="P22" s="911">
        <v>0</v>
      </c>
      <c r="Q22" s="911">
        <v>0</v>
      </c>
      <c r="R22" s="911">
        <v>0</v>
      </c>
      <c r="S22" s="911">
        <v>0</v>
      </c>
      <c r="T22" s="911">
        <v>0</v>
      </c>
      <c r="U22" s="911">
        <v>0</v>
      </c>
      <c r="V22" s="911">
        <v>0</v>
      </c>
      <c r="W22" s="911">
        <v>0</v>
      </c>
      <c r="X22" s="911">
        <v>0</v>
      </c>
      <c r="Y22" s="911">
        <v>0</v>
      </c>
      <c r="Z22" s="911">
        <v>0</v>
      </c>
      <c r="AA22" s="911">
        <v>0</v>
      </c>
      <c r="AB22" s="911">
        <v>0</v>
      </c>
      <c r="AC22" s="911">
        <v>0</v>
      </c>
      <c r="AD22" s="912">
        <f>SUM(AA22:AC22)</f>
        <v>0</v>
      </c>
    </row>
    <row r="23" spans="1:31" ht="33.75" customHeight="1">
      <c r="A23" s="829">
        <v>7</v>
      </c>
      <c r="B23" s="830" t="s">
        <v>134</v>
      </c>
      <c r="C23" s="911">
        <v>537.6</v>
      </c>
      <c r="D23" s="911">
        <v>0</v>
      </c>
      <c r="E23" s="911">
        <v>0</v>
      </c>
      <c r="F23" s="911">
        <v>537.6</v>
      </c>
      <c r="G23" s="911">
        <v>0</v>
      </c>
      <c r="H23" s="911">
        <v>0</v>
      </c>
      <c r="I23" s="911">
        <v>0</v>
      </c>
      <c r="J23" s="911">
        <f>G23+H23+I23</f>
        <v>0</v>
      </c>
      <c r="K23" s="911">
        <f aca="true" t="shared" si="1" ref="K23:M24">C23+G23</f>
        <v>537.6</v>
      </c>
      <c r="L23" s="911">
        <f t="shared" si="1"/>
        <v>0</v>
      </c>
      <c r="M23" s="911">
        <f t="shared" si="1"/>
        <v>0</v>
      </c>
      <c r="N23" s="911">
        <f>K23+L23+M23</f>
        <v>537.6</v>
      </c>
      <c r="O23" s="911">
        <v>631.2</v>
      </c>
      <c r="P23" s="911">
        <v>0</v>
      </c>
      <c r="Q23" s="911">
        <v>0</v>
      </c>
      <c r="R23" s="911">
        <f>O23+P23+Q23</f>
        <v>631.2</v>
      </c>
      <c r="S23" s="911">
        <v>0</v>
      </c>
      <c r="T23" s="911">
        <v>0</v>
      </c>
      <c r="U23" s="911">
        <v>0</v>
      </c>
      <c r="V23" s="911">
        <f>S23+T23+U23</f>
        <v>0</v>
      </c>
      <c r="W23" s="911">
        <f>O23+S23</f>
        <v>631.2</v>
      </c>
      <c r="X23" s="911">
        <v>0</v>
      </c>
      <c r="Y23" s="911">
        <v>0</v>
      </c>
      <c r="Z23" s="911">
        <f>W23+X23+Y23</f>
        <v>631.2</v>
      </c>
      <c r="AA23" s="911">
        <f aca="true" t="shared" si="2" ref="AA23:AD24">K23+W23</f>
        <v>1168.8000000000002</v>
      </c>
      <c r="AB23" s="911">
        <f t="shared" si="2"/>
        <v>0</v>
      </c>
      <c r="AC23" s="911">
        <f t="shared" si="2"/>
        <v>0</v>
      </c>
      <c r="AD23" s="913">
        <f t="shared" si="2"/>
        <v>1168.8000000000002</v>
      </c>
      <c r="AE23" s="835"/>
    </row>
    <row r="24" spans="1:30" ht="33.75" customHeight="1">
      <c r="A24" s="829">
        <v>8</v>
      </c>
      <c r="B24" s="830" t="s">
        <v>1127</v>
      </c>
      <c r="C24" s="911">
        <v>1403.7</v>
      </c>
      <c r="D24" s="911">
        <v>0</v>
      </c>
      <c r="E24" s="911">
        <v>0</v>
      </c>
      <c r="F24" s="911">
        <v>1403.7</v>
      </c>
      <c r="G24" s="911">
        <v>0</v>
      </c>
      <c r="H24" s="911">
        <v>0</v>
      </c>
      <c r="I24" s="911">
        <v>0</v>
      </c>
      <c r="J24" s="911">
        <v>0</v>
      </c>
      <c r="K24" s="911">
        <f t="shared" si="1"/>
        <v>1403.7</v>
      </c>
      <c r="L24" s="911">
        <f t="shared" si="1"/>
        <v>0</v>
      </c>
      <c r="M24" s="911">
        <f t="shared" si="1"/>
        <v>0</v>
      </c>
      <c r="N24" s="913">
        <f>F24+J24</f>
        <v>1403.7</v>
      </c>
      <c r="O24" s="911">
        <v>1647.8</v>
      </c>
      <c r="P24" s="911">
        <v>0</v>
      </c>
      <c r="Q24" s="911">
        <v>0</v>
      </c>
      <c r="R24" s="911">
        <f>O24</f>
        <v>1647.8</v>
      </c>
      <c r="S24" s="911">
        <v>0</v>
      </c>
      <c r="T24" s="911">
        <v>0</v>
      </c>
      <c r="U24" s="911">
        <v>0</v>
      </c>
      <c r="V24" s="911">
        <v>0</v>
      </c>
      <c r="W24" s="911">
        <f>O24+S24</f>
        <v>1647.8</v>
      </c>
      <c r="X24" s="911">
        <f>P24+T24</f>
        <v>0</v>
      </c>
      <c r="Y24" s="911">
        <v>0</v>
      </c>
      <c r="Z24" s="911">
        <f>R24+V24</f>
        <v>1647.8</v>
      </c>
      <c r="AA24" s="911">
        <f t="shared" si="2"/>
        <v>3051.5</v>
      </c>
      <c r="AB24" s="911">
        <f t="shared" si="2"/>
        <v>0</v>
      </c>
      <c r="AC24" s="911">
        <f t="shared" si="2"/>
        <v>0</v>
      </c>
      <c r="AD24" s="913">
        <f t="shared" si="2"/>
        <v>3051.5</v>
      </c>
    </row>
    <row r="25" spans="1:30" ht="33.75" customHeight="1">
      <c r="A25" s="1383" t="s">
        <v>1128</v>
      </c>
      <c r="B25" s="1384"/>
      <c r="C25" s="911">
        <f>C22+C23+C24</f>
        <v>1941.3000000000002</v>
      </c>
      <c r="D25" s="911">
        <f aca="true" t="shared" si="3" ref="D25:AD25">D22+D23+D24</f>
        <v>0</v>
      </c>
      <c r="E25" s="911">
        <f t="shared" si="3"/>
        <v>0</v>
      </c>
      <c r="F25" s="911">
        <f t="shared" si="3"/>
        <v>1941.3000000000002</v>
      </c>
      <c r="G25" s="911">
        <f t="shared" si="3"/>
        <v>0</v>
      </c>
      <c r="H25" s="911">
        <f t="shared" si="3"/>
        <v>0</v>
      </c>
      <c r="I25" s="911">
        <f t="shared" si="3"/>
        <v>0</v>
      </c>
      <c r="J25" s="911">
        <f t="shared" si="3"/>
        <v>0</v>
      </c>
      <c r="K25" s="911">
        <f t="shared" si="3"/>
        <v>1941.3000000000002</v>
      </c>
      <c r="L25" s="911">
        <f t="shared" si="3"/>
        <v>0</v>
      </c>
      <c r="M25" s="911">
        <f t="shared" si="3"/>
        <v>0</v>
      </c>
      <c r="N25" s="911">
        <f t="shared" si="3"/>
        <v>1941.3000000000002</v>
      </c>
      <c r="O25" s="911">
        <f t="shared" si="3"/>
        <v>2279</v>
      </c>
      <c r="P25" s="911">
        <f t="shared" si="3"/>
        <v>0</v>
      </c>
      <c r="Q25" s="911">
        <f t="shared" si="3"/>
        <v>0</v>
      </c>
      <c r="R25" s="911">
        <f t="shared" si="3"/>
        <v>2279</v>
      </c>
      <c r="S25" s="911">
        <f t="shared" si="3"/>
        <v>0</v>
      </c>
      <c r="T25" s="911">
        <f t="shared" si="3"/>
        <v>0</v>
      </c>
      <c r="U25" s="911">
        <f t="shared" si="3"/>
        <v>0</v>
      </c>
      <c r="V25" s="911">
        <f t="shared" si="3"/>
        <v>0</v>
      </c>
      <c r="W25" s="911">
        <f t="shared" si="3"/>
        <v>2279</v>
      </c>
      <c r="X25" s="911">
        <f t="shared" si="3"/>
        <v>0</v>
      </c>
      <c r="Y25" s="911">
        <f t="shared" si="3"/>
        <v>0</v>
      </c>
      <c r="Z25" s="911">
        <f t="shared" si="3"/>
        <v>2279</v>
      </c>
      <c r="AA25" s="911">
        <f t="shared" si="3"/>
        <v>4220.3</v>
      </c>
      <c r="AB25" s="911">
        <f t="shared" si="3"/>
        <v>0</v>
      </c>
      <c r="AC25" s="911">
        <f t="shared" si="3"/>
        <v>0</v>
      </c>
      <c r="AD25" s="911">
        <f t="shared" si="3"/>
        <v>4220.3</v>
      </c>
    </row>
    <row r="26" spans="1:30" ht="33.75" customHeight="1">
      <c r="A26" s="829" t="s">
        <v>18</v>
      </c>
      <c r="B26" s="830"/>
      <c r="C26" s="833">
        <f>C20+C25</f>
        <v>20541.852027922225</v>
      </c>
      <c r="D26" s="833">
        <f aca="true" t="shared" si="4" ref="D26:AD26">D20+D25</f>
        <v>3402.540005107725</v>
      </c>
      <c r="E26" s="833">
        <f t="shared" si="4"/>
        <v>680.508001021545</v>
      </c>
      <c r="F26" s="833">
        <f t="shared" si="4"/>
        <v>24624.900034051505</v>
      </c>
      <c r="G26" s="833">
        <f t="shared" si="4"/>
        <v>10909.129211840002</v>
      </c>
      <c r="H26" s="833">
        <f t="shared" si="4"/>
        <v>1995.5724168000002</v>
      </c>
      <c r="I26" s="833">
        <f t="shared" si="4"/>
        <v>399.11448336</v>
      </c>
      <c r="J26" s="833">
        <f t="shared" si="4"/>
        <v>13303.816112000002</v>
      </c>
      <c r="K26" s="833">
        <f t="shared" si="4"/>
        <v>31450.981845558978</v>
      </c>
      <c r="L26" s="833">
        <f t="shared" si="4"/>
        <v>5398.112532724203</v>
      </c>
      <c r="M26" s="833">
        <f t="shared" si="4"/>
        <v>1079.6225065448407</v>
      </c>
      <c r="N26" s="833">
        <f t="shared" si="4"/>
        <v>37928.71688482803</v>
      </c>
      <c r="O26" s="833">
        <f t="shared" si="4"/>
        <v>20761.88345856916</v>
      </c>
      <c r="P26" s="833">
        <f t="shared" si="4"/>
        <v>3381.0152668114315</v>
      </c>
      <c r="Q26" s="833">
        <f t="shared" si="4"/>
        <v>676.2030533622861</v>
      </c>
      <c r="R26" s="833">
        <f t="shared" si="4"/>
        <v>24819.10177874288</v>
      </c>
      <c r="S26" s="833">
        <f t="shared" si="4"/>
        <v>10958.0995703808</v>
      </c>
      <c r="T26" s="833">
        <f t="shared" si="4"/>
        <v>2004.530409216</v>
      </c>
      <c r="U26" s="833">
        <f t="shared" si="4"/>
        <v>400.90608184319996</v>
      </c>
      <c r="V26" s="833">
        <f t="shared" si="4"/>
        <v>13363.53606144</v>
      </c>
      <c r="W26" s="833">
        <f t="shared" si="4"/>
        <v>31719.98253079996</v>
      </c>
      <c r="X26" s="833">
        <f t="shared" si="4"/>
        <v>5385.545584902431</v>
      </c>
      <c r="Y26" s="833">
        <f t="shared" si="4"/>
        <v>1077.1091169804863</v>
      </c>
      <c r="Z26" s="833">
        <f t="shared" si="4"/>
        <v>38182.63723268287</v>
      </c>
      <c r="AA26" s="833">
        <f t="shared" si="4"/>
        <v>63170.96105318</v>
      </c>
      <c r="AB26" s="833">
        <f t="shared" si="4"/>
        <v>10783.65750972805</v>
      </c>
      <c r="AC26" s="833">
        <f t="shared" si="4"/>
        <v>2156.7315019456096</v>
      </c>
      <c r="AD26" s="833">
        <f t="shared" si="4"/>
        <v>76111.35006485366</v>
      </c>
    </row>
    <row r="27" spans="1:30" ht="12.75">
      <c r="A27" s="834"/>
      <c r="B27" s="834"/>
      <c r="AD27" s="835"/>
    </row>
    <row r="28" spans="6:18" ht="12.75">
      <c r="F28" s="835">
        <f>F23-0.3</f>
        <v>537.3000000000001</v>
      </c>
      <c r="O28" s="835"/>
      <c r="R28" s="835"/>
    </row>
    <row r="29" spans="15:17" ht="15">
      <c r="O29" s="864">
        <f>O23-0.3</f>
        <v>630.9000000000001</v>
      </c>
      <c r="P29" s="864"/>
      <c r="Q29" s="864"/>
    </row>
    <row r="31" spans="1:23" ht="12.75">
      <c r="A31" s="859"/>
      <c r="B31" s="859"/>
      <c r="C31" s="859"/>
      <c r="D31" s="859"/>
      <c r="E31" s="859"/>
      <c r="F31" s="859"/>
      <c r="G31" s="859"/>
      <c r="H31" s="859"/>
      <c r="I31" s="859"/>
      <c r="J31" s="836"/>
      <c r="K31" s="836"/>
      <c r="L31" s="836"/>
      <c r="M31" s="836"/>
      <c r="N31" s="836"/>
      <c r="O31" s="1409"/>
      <c r="P31" s="1409"/>
      <c r="Q31" s="1409"/>
      <c r="R31" s="1409"/>
      <c r="S31" s="1409"/>
      <c r="T31" s="1409"/>
      <c r="U31" s="1409"/>
      <c r="V31" s="1409"/>
      <c r="W31" s="1409"/>
    </row>
    <row r="33" spans="1:28" ht="15.75">
      <c r="A33" s="992" t="s">
        <v>1121</v>
      </c>
      <c r="B33" s="992"/>
      <c r="C33" s="129"/>
      <c r="D33" s="129"/>
      <c r="E33" s="129"/>
      <c r="F33" s="129"/>
      <c r="G33" s="129"/>
      <c r="H33" s="129"/>
      <c r="I33" s="129"/>
      <c r="J33" s="129"/>
      <c r="K33" s="129"/>
      <c r="L33" s="129"/>
      <c r="M33" s="129"/>
      <c r="N33" s="129"/>
      <c r="X33" s="1385" t="s">
        <v>12</v>
      </c>
      <c r="Y33" s="1385"/>
      <c r="Z33" s="1385"/>
      <c r="AA33" s="1385"/>
      <c r="AB33" s="1385"/>
    </row>
    <row r="34" spans="2:28" ht="15.75" customHeight="1">
      <c r="B34" s="900"/>
      <c r="C34" s="900"/>
      <c r="D34" s="900"/>
      <c r="E34" s="900"/>
      <c r="F34" s="900"/>
      <c r="G34" s="900"/>
      <c r="H34" s="900"/>
      <c r="I34" s="900"/>
      <c r="J34" s="900"/>
      <c r="K34" s="900"/>
      <c r="L34" s="900"/>
      <c r="M34" s="900"/>
      <c r="N34" s="900"/>
      <c r="O34" s="900"/>
      <c r="P34" s="900"/>
      <c r="Q34" s="900"/>
      <c r="R34" s="900"/>
      <c r="S34" s="900"/>
      <c r="T34" s="900"/>
      <c r="U34" s="900"/>
      <c r="V34" s="900"/>
      <c r="W34" s="900"/>
      <c r="X34" s="1385" t="s">
        <v>13</v>
      </c>
      <c r="Y34" s="1385"/>
      <c r="Z34" s="1385"/>
      <c r="AA34" s="1385"/>
      <c r="AB34" s="1385"/>
    </row>
    <row r="35" spans="2:28" ht="15.75" customHeight="1">
      <c r="B35" s="900"/>
      <c r="C35" s="900"/>
      <c r="D35" s="900"/>
      <c r="E35" s="900"/>
      <c r="F35" s="900"/>
      <c r="G35" s="900"/>
      <c r="H35" s="900"/>
      <c r="I35" s="900"/>
      <c r="J35" s="900"/>
      <c r="K35" s="900"/>
      <c r="L35" s="900"/>
      <c r="M35" s="900"/>
      <c r="N35" s="900"/>
      <c r="O35" s="900"/>
      <c r="P35" s="900"/>
      <c r="Q35" s="900"/>
      <c r="R35" s="900"/>
      <c r="S35" s="900"/>
      <c r="T35" s="900"/>
      <c r="U35" s="900"/>
      <c r="V35" s="900"/>
      <c r="W35" s="900"/>
      <c r="X35" s="1385" t="s">
        <v>86</v>
      </c>
      <c r="Y35" s="1385"/>
      <c r="Z35" s="1385"/>
      <c r="AA35" s="1385"/>
      <c r="AB35" s="1385"/>
    </row>
    <row r="36" spans="23:29" ht="12.75">
      <c r="W36" s="1408" t="s">
        <v>83</v>
      </c>
      <c r="X36" s="1408"/>
      <c r="Y36" s="1408"/>
      <c r="Z36" s="1408"/>
      <c r="AA36" s="1408"/>
      <c r="AB36" s="1408"/>
      <c r="AC36" s="1408"/>
    </row>
  </sheetData>
  <sheetProtection/>
  <mergeCells count="31">
    <mergeCell ref="W36:AC36"/>
    <mergeCell ref="O31:W31"/>
    <mergeCell ref="X33:AB33"/>
    <mergeCell ref="O11:Q11"/>
    <mergeCell ref="N11:N13"/>
    <mergeCell ref="J11:J13"/>
    <mergeCell ref="S1:AA1"/>
    <mergeCell ref="B4:AA4"/>
    <mergeCell ref="B6:AA6"/>
    <mergeCell ref="A8:B8"/>
    <mergeCell ref="C11:E11"/>
    <mergeCell ref="G11:I11"/>
    <mergeCell ref="K11:M11"/>
    <mergeCell ref="F11:F13"/>
    <mergeCell ref="V11:V13"/>
    <mergeCell ref="R11:R13"/>
    <mergeCell ref="AB9:AC9"/>
    <mergeCell ref="A10:A11"/>
    <mergeCell ref="B10:B11"/>
    <mergeCell ref="C10:M10"/>
    <mergeCell ref="O10:Y10"/>
    <mergeCell ref="AD10:AD13"/>
    <mergeCell ref="AA10:AC11"/>
    <mergeCell ref="W11:Y11"/>
    <mergeCell ref="A25:B25"/>
    <mergeCell ref="A33:B33"/>
    <mergeCell ref="X34:AB34"/>
    <mergeCell ref="X35:AB35"/>
    <mergeCell ref="A14:B14"/>
    <mergeCell ref="S11:U11"/>
    <mergeCell ref="A21:B21"/>
  </mergeCells>
  <printOptions horizontalCentered="1"/>
  <pageMargins left="0.46" right="0.1" top="0.2362204724409449" bottom="0" header="0.31496062992125984" footer="0.31496062992125984"/>
  <pageSetup fitToHeight="1" fitToWidth="1" horizontalDpi="600" verticalDpi="600" orientation="landscape" paperSize="9" scale="42" r:id="rId1"/>
  <colBreaks count="1" manualBreakCount="1">
    <brk id="29" max="65535" man="1"/>
  </colBreaks>
</worksheet>
</file>

<file path=xl/worksheets/sheet69.xml><?xml version="1.0" encoding="utf-8"?>
<worksheet xmlns="http://schemas.openxmlformats.org/spreadsheetml/2006/main" xmlns:r="http://schemas.openxmlformats.org/officeDocument/2006/relationships">
  <sheetPr>
    <tabColor rgb="FFFF0000"/>
    <pageSetUpPr fitToPage="1"/>
  </sheetPr>
  <dimension ref="A1:R59"/>
  <sheetViews>
    <sheetView zoomScaleSheetLayoutView="78" zoomScalePageLayoutView="0" workbookViewId="0" topLeftCell="A28">
      <selection activeCell="E49" sqref="E49"/>
    </sheetView>
  </sheetViews>
  <sheetFormatPr defaultColWidth="9.140625" defaultRowHeight="12.75"/>
  <cols>
    <col min="1" max="1" width="9.140625" style="110" customWidth="1"/>
    <col min="2" max="2" width="24.7109375" style="110" customWidth="1"/>
    <col min="3" max="3" width="9.8515625" style="110" bestFit="1" customWidth="1"/>
    <col min="4" max="4" width="13.7109375" style="110" bestFit="1" customWidth="1"/>
    <col min="5" max="5" width="9.8515625" style="110" bestFit="1" customWidth="1"/>
    <col min="6" max="6" width="11.7109375" style="110" bestFit="1" customWidth="1"/>
    <col min="7" max="7" width="9.7109375" style="110" bestFit="1" customWidth="1"/>
    <col min="8" max="9" width="9.28125" style="110" bestFit="1" customWidth="1"/>
    <col min="10" max="10" width="10.7109375" style="110" bestFit="1" customWidth="1"/>
    <col min="11" max="12" width="9.28125" style="110" bestFit="1" customWidth="1"/>
    <col min="13" max="18" width="0" style="110" hidden="1" customWidth="1"/>
    <col min="19" max="16384" width="9.140625" style="110" customWidth="1"/>
  </cols>
  <sheetData>
    <row r="1" spans="5:10" s="62" customFormat="1" ht="12.75">
      <c r="E1" s="1414"/>
      <c r="F1" s="1414"/>
      <c r="G1" s="1414"/>
      <c r="H1" s="1414"/>
      <c r="I1" s="1414"/>
      <c r="J1" s="196" t="s">
        <v>771</v>
      </c>
    </row>
    <row r="2" spans="1:10" s="62" customFormat="1" ht="15">
      <c r="A2" s="1415" t="s">
        <v>0</v>
      </c>
      <c r="B2" s="1415"/>
      <c r="C2" s="1415"/>
      <c r="D2" s="1415"/>
      <c r="E2" s="1415"/>
      <c r="F2" s="1415"/>
      <c r="G2" s="1415"/>
      <c r="H2" s="1415"/>
      <c r="I2" s="1415"/>
      <c r="J2" s="1415"/>
    </row>
    <row r="3" spans="1:10" s="62" customFormat="1" ht="20.25">
      <c r="A3" s="1050" t="s">
        <v>656</v>
      </c>
      <c r="B3" s="1050"/>
      <c r="C3" s="1050"/>
      <c r="D3" s="1050"/>
      <c r="E3" s="1050"/>
      <c r="F3" s="1050"/>
      <c r="G3" s="1050"/>
      <c r="H3" s="1050"/>
      <c r="I3" s="1050"/>
      <c r="J3" s="1050"/>
    </row>
    <row r="4" s="62" customFormat="1" ht="12.75"/>
    <row r="5" spans="1:12" ht="15.75">
      <c r="A5" s="1416" t="s">
        <v>772</v>
      </c>
      <c r="B5" s="1416"/>
      <c r="C5" s="1416"/>
      <c r="D5" s="1416"/>
      <c r="E5" s="1416"/>
      <c r="F5" s="1416"/>
      <c r="G5" s="1416"/>
      <c r="H5" s="1416"/>
      <c r="I5" s="1416"/>
      <c r="J5" s="1416"/>
      <c r="K5" s="1416"/>
      <c r="L5" s="1416"/>
    </row>
    <row r="6" spans="1:10" ht="12.75">
      <c r="A6" s="197"/>
      <c r="B6" s="197"/>
      <c r="C6" s="197"/>
      <c r="D6" s="197"/>
      <c r="E6" s="197"/>
      <c r="F6" s="197"/>
      <c r="G6" s="197"/>
      <c r="H6" s="197"/>
      <c r="I6" s="197"/>
      <c r="J6" s="197"/>
    </row>
    <row r="8" spans="1:12" ht="12.75">
      <c r="A8" s="1412" t="s">
        <v>773</v>
      </c>
      <c r="B8" s="1412"/>
      <c r="C8" s="198"/>
      <c r="H8" s="1417" t="s">
        <v>827</v>
      </c>
      <c r="I8" s="1417"/>
      <c r="J8" s="1417"/>
      <c r="K8" s="1417"/>
      <c r="L8" s="1417"/>
    </row>
    <row r="9" spans="1:16" ht="46.5" customHeight="1">
      <c r="A9" s="1233" t="s">
        <v>2</v>
      </c>
      <c r="B9" s="1233" t="s">
        <v>37</v>
      </c>
      <c r="C9" s="1418" t="s">
        <v>774</v>
      </c>
      <c r="D9" s="1418"/>
      <c r="E9" s="1418" t="s">
        <v>129</v>
      </c>
      <c r="F9" s="1418"/>
      <c r="G9" s="1419" t="s">
        <v>775</v>
      </c>
      <c r="H9" s="1420"/>
      <c r="I9" s="1419" t="s">
        <v>130</v>
      </c>
      <c r="J9" s="1420"/>
      <c r="K9" s="1418" t="s">
        <v>131</v>
      </c>
      <c r="L9" s="1418"/>
      <c r="O9" s="199"/>
      <c r="P9" s="200"/>
    </row>
    <row r="10" spans="1:12" ht="38.25">
      <c r="A10" s="1233"/>
      <c r="B10" s="1233"/>
      <c r="C10" s="66" t="s">
        <v>776</v>
      </c>
      <c r="D10" s="66" t="s">
        <v>777</v>
      </c>
      <c r="E10" s="66" t="s">
        <v>778</v>
      </c>
      <c r="F10" s="66" t="s">
        <v>779</v>
      </c>
      <c r="G10" s="66" t="s">
        <v>778</v>
      </c>
      <c r="H10" s="66" t="s">
        <v>779</v>
      </c>
      <c r="I10" s="66" t="s">
        <v>776</v>
      </c>
      <c r="J10" s="66" t="s">
        <v>777</v>
      </c>
      <c r="K10" s="66" t="s">
        <v>776</v>
      </c>
      <c r="L10" s="66" t="s">
        <v>777</v>
      </c>
    </row>
    <row r="11" spans="1:12" ht="12.75">
      <c r="A11" s="66">
        <v>1</v>
      </c>
      <c r="B11" s="66">
        <v>2</v>
      </c>
      <c r="C11" s="66">
        <v>3</v>
      </c>
      <c r="D11" s="66">
        <v>4</v>
      </c>
      <c r="E11" s="66">
        <v>5</v>
      </c>
      <c r="F11" s="66">
        <v>6</v>
      </c>
      <c r="G11" s="66">
        <v>7</v>
      </c>
      <c r="H11" s="66">
        <v>8</v>
      </c>
      <c r="I11" s="66">
        <v>9</v>
      </c>
      <c r="J11" s="66">
        <v>10</v>
      </c>
      <c r="K11" s="66">
        <v>11</v>
      </c>
      <c r="L11" s="66">
        <v>12</v>
      </c>
    </row>
    <row r="12" spans="1:18" ht="15">
      <c r="A12" s="243">
        <v>1</v>
      </c>
      <c r="B12" s="330" t="s">
        <v>866</v>
      </c>
      <c r="C12" s="356">
        <v>95.66783099999999</v>
      </c>
      <c r="D12" s="357">
        <v>18.970740000000003</v>
      </c>
      <c r="E12" s="358">
        <v>39.615340166500005</v>
      </c>
      <c r="F12" s="358">
        <f>E12*67%</f>
        <v>26.542277911555004</v>
      </c>
      <c r="G12" s="358">
        <v>24.488</v>
      </c>
      <c r="H12" s="358">
        <v>12.879999999999999</v>
      </c>
      <c r="I12" s="358">
        <v>0.7137123899999999</v>
      </c>
      <c r="J12" s="359">
        <f>D12*0.0075</f>
        <v>0.14228055</v>
      </c>
      <c r="K12" s="358">
        <v>0.7065752660999999</v>
      </c>
      <c r="L12" s="358">
        <f>K12</f>
        <v>0.7065752660999999</v>
      </c>
      <c r="M12" s="110">
        <f>C12*94.5%</f>
        <v>90.40610029499999</v>
      </c>
      <c r="O12" s="110">
        <v>36.56367014399999</v>
      </c>
      <c r="P12" s="110">
        <v>21.472</v>
      </c>
      <c r="Q12" s="110">
        <v>58.035670143999994</v>
      </c>
      <c r="R12" s="916">
        <f>Q12-G12</f>
        <v>33.547670143999994</v>
      </c>
    </row>
    <row r="13" spans="1:18" ht="15">
      <c r="A13" s="243">
        <v>2</v>
      </c>
      <c r="B13" s="330" t="s">
        <v>867</v>
      </c>
      <c r="C13" s="356">
        <v>166.116069</v>
      </c>
      <c r="D13" s="357">
        <v>19.4066</v>
      </c>
      <c r="E13" s="358">
        <v>68.78743368349998</v>
      </c>
      <c r="F13" s="358">
        <f aca="true" t="shared" si="0" ref="F13:F45">E13*67%</f>
        <v>46.08758056794499</v>
      </c>
      <c r="G13" s="358">
        <v>12.868000000000002</v>
      </c>
      <c r="H13" s="358">
        <v>6.76</v>
      </c>
      <c r="I13" s="358">
        <v>1.23927861</v>
      </c>
      <c r="J13" s="359">
        <f aca="true" t="shared" si="1" ref="J13:J45">D13*0.0075</f>
        <v>0.1455495</v>
      </c>
      <c r="K13" s="358">
        <v>1.2268858239</v>
      </c>
      <c r="L13" s="358">
        <f aca="true" t="shared" si="2" ref="L13:L45">K13</f>
        <v>1.2268858239</v>
      </c>
      <c r="M13" s="110">
        <f aca="true" t="shared" si="3" ref="M13:M45">C13*94.5%</f>
        <v>156.979685205</v>
      </c>
      <c r="O13" s="110">
        <v>47.309505216000005</v>
      </c>
      <c r="P13" s="110">
        <v>32.208</v>
      </c>
      <c r="Q13" s="110">
        <v>79.517505216</v>
      </c>
      <c r="R13" s="916">
        <f aca="true" t="shared" si="4" ref="R13:R46">Q13-G13</f>
        <v>66.649505216</v>
      </c>
    </row>
    <row r="14" spans="1:18" ht="15">
      <c r="A14" s="243">
        <v>3</v>
      </c>
      <c r="B14" s="330" t="s">
        <v>868</v>
      </c>
      <c r="C14" s="356">
        <v>183.80892599999999</v>
      </c>
      <c r="D14" s="357">
        <v>187.18800000000002</v>
      </c>
      <c r="E14" s="358">
        <v>76.113914709</v>
      </c>
      <c r="F14" s="358">
        <f t="shared" si="0"/>
        <v>50.99632285503</v>
      </c>
      <c r="G14" s="358">
        <v>35.41</v>
      </c>
      <c r="H14" s="358">
        <v>18.3</v>
      </c>
      <c r="I14" s="358">
        <v>1.3712729399999999</v>
      </c>
      <c r="J14" s="359">
        <f t="shared" si="1"/>
        <v>1.40391</v>
      </c>
      <c r="K14" s="358">
        <v>1.3575602106</v>
      </c>
      <c r="L14" s="358">
        <f t="shared" si="2"/>
        <v>1.3575602106</v>
      </c>
      <c r="M14" s="110">
        <f t="shared" si="3"/>
        <v>173.69943506999996</v>
      </c>
      <c r="O14" s="110">
        <v>118.560843552</v>
      </c>
      <c r="P14" s="110">
        <v>80.476</v>
      </c>
      <c r="Q14" s="110">
        <v>199.036843552</v>
      </c>
      <c r="R14" s="916">
        <f t="shared" si="4"/>
        <v>163.626843552</v>
      </c>
    </row>
    <row r="15" spans="1:18" ht="15">
      <c r="A15" s="243">
        <v>4</v>
      </c>
      <c r="B15" s="330" t="s">
        <v>869</v>
      </c>
      <c r="C15" s="356">
        <v>177.833502</v>
      </c>
      <c r="D15" s="357">
        <v>77.24700000000001</v>
      </c>
      <c r="E15" s="358">
        <v>73.63953589299999</v>
      </c>
      <c r="F15" s="358">
        <f t="shared" si="0"/>
        <v>49.338489048309995</v>
      </c>
      <c r="G15" s="358">
        <v>30.806</v>
      </c>
      <c r="H15" s="358">
        <v>15.92</v>
      </c>
      <c r="I15" s="358">
        <v>1.32669438</v>
      </c>
      <c r="J15" s="359">
        <f t="shared" si="1"/>
        <v>0.5793525</v>
      </c>
      <c r="K15" s="358">
        <v>1.3134274362</v>
      </c>
      <c r="L15" s="358">
        <f t="shared" si="2"/>
        <v>1.3134274362</v>
      </c>
      <c r="M15" s="110">
        <f t="shared" si="3"/>
        <v>168.05265939</v>
      </c>
      <c r="O15" s="110">
        <v>103.19262489600001</v>
      </c>
      <c r="P15" s="110">
        <v>70.048</v>
      </c>
      <c r="Q15" s="110">
        <v>173.240624896</v>
      </c>
      <c r="R15" s="916">
        <f t="shared" si="4"/>
        <v>142.434624896</v>
      </c>
    </row>
    <row r="16" spans="1:18" ht="15">
      <c r="A16" s="243">
        <v>5</v>
      </c>
      <c r="B16" s="330" t="s">
        <v>870</v>
      </c>
      <c r="C16" s="356">
        <v>150.818409</v>
      </c>
      <c r="D16" s="357">
        <v>51.39150000000001</v>
      </c>
      <c r="E16" s="358">
        <v>62.452785993499994</v>
      </c>
      <c r="F16" s="358">
        <f t="shared" si="0"/>
        <v>41.843366615644996</v>
      </c>
      <c r="G16" s="358">
        <v>23.142000000000003</v>
      </c>
      <c r="H16" s="358">
        <v>11.96</v>
      </c>
      <c r="I16" s="358">
        <v>1.12515321</v>
      </c>
      <c r="J16" s="359">
        <f t="shared" si="1"/>
        <v>0.38543625000000004</v>
      </c>
      <c r="K16" s="358">
        <v>1.1139016779</v>
      </c>
      <c r="L16" s="358">
        <f t="shared" si="2"/>
        <v>1.1139016779</v>
      </c>
      <c r="M16" s="110">
        <f t="shared" si="3"/>
        <v>142.523396505</v>
      </c>
      <c r="O16" s="110">
        <v>77.847027648</v>
      </c>
      <c r="P16" s="110">
        <v>52.624</v>
      </c>
      <c r="Q16" s="110">
        <v>130.471027648</v>
      </c>
      <c r="R16" s="916">
        <f t="shared" si="4"/>
        <v>107.329027648</v>
      </c>
    </row>
    <row r="17" spans="1:18" ht="15">
      <c r="A17" s="243">
        <v>6</v>
      </c>
      <c r="B17" s="330" t="s">
        <v>871</v>
      </c>
      <c r="C17" s="356">
        <v>70.74629100000001</v>
      </c>
      <c r="D17" s="357">
        <v>51.49</v>
      </c>
      <c r="E17" s="358">
        <v>29.295515056500005</v>
      </c>
      <c r="F17" s="358">
        <f t="shared" si="0"/>
        <v>19.627995087855005</v>
      </c>
      <c r="G17" s="358">
        <v>10.874</v>
      </c>
      <c r="H17" s="358">
        <v>5.62</v>
      </c>
      <c r="I17" s="358">
        <v>0.52778979</v>
      </c>
      <c r="J17" s="359">
        <f t="shared" si="1"/>
        <v>0.386175</v>
      </c>
      <c r="K17" s="358">
        <v>0.5225118921</v>
      </c>
      <c r="L17" s="358">
        <f t="shared" si="2"/>
        <v>0.5225118921</v>
      </c>
      <c r="M17" s="110">
        <f t="shared" si="3"/>
        <v>66.855244995</v>
      </c>
      <c r="O17" s="110">
        <v>60.216087456000004</v>
      </c>
      <c r="P17" s="110">
        <v>42.327999999999996</v>
      </c>
      <c r="Q17" s="110">
        <v>102.544087456</v>
      </c>
      <c r="R17" s="916">
        <f t="shared" si="4"/>
        <v>91.670087456</v>
      </c>
    </row>
    <row r="18" spans="1:18" ht="15">
      <c r="A18" s="243">
        <v>7</v>
      </c>
      <c r="B18" s="330" t="s">
        <v>872</v>
      </c>
      <c r="C18" s="356">
        <v>76.150746</v>
      </c>
      <c r="D18" s="357">
        <v>61.449799999999996</v>
      </c>
      <c r="E18" s="358">
        <v>31.533459839000002</v>
      </c>
      <c r="F18" s="358">
        <f t="shared" si="0"/>
        <v>21.127418092130004</v>
      </c>
      <c r="G18" s="358">
        <v>44.234</v>
      </c>
      <c r="H18" s="358">
        <v>22.86</v>
      </c>
      <c r="I18" s="358">
        <v>0.56810874</v>
      </c>
      <c r="J18" s="359">
        <f t="shared" si="1"/>
        <v>0.46087349999999994</v>
      </c>
      <c r="K18" s="358">
        <v>0.5624276526</v>
      </c>
      <c r="L18" s="358">
        <f t="shared" si="2"/>
        <v>0.5624276526</v>
      </c>
      <c r="M18" s="110">
        <f t="shared" si="3"/>
        <v>71.96245497</v>
      </c>
      <c r="O18" s="110">
        <v>86.57333870400001</v>
      </c>
      <c r="P18" s="110">
        <v>54.252</v>
      </c>
      <c r="Q18" s="110">
        <v>140.82533870400002</v>
      </c>
      <c r="R18" s="916">
        <f t="shared" si="4"/>
        <v>96.59133870400001</v>
      </c>
    </row>
    <row r="19" spans="1:18" ht="15">
      <c r="A19" s="243">
        <v>8</v>
      </c>
      <c r="B19" s="330" t="s">
        <v>873</v>
      </c>
      <c r="C19" s="356">
        <v>116.43458399999999</v>
      </c>
      <c r="D19" s="357">
        <v>91.7814</v>
      </c>
      <c r="E19" s="358">
        <v>48.214698756</v>
      </c>
      <c r="F19" s="358">
        <f t="shared" si="0"/>
        <v>32.30384816652</v>
      </c>
      <c r="G19" s="358">
        <v>18.422</v>
      </c>
      <c r="H19" s="358">
        <v>9.52</v>
      </c>
      <c r="I19" s="358">
        <v>0.8686389599999998</v>
      </c>
      <c r="J19" s="359">
        <f t="shared" si="1"/>
        <v>0.6883605</v>
      </c>
      <c r="K19" s="358">
        <v>0.8599525703999998</v>
      </c>
      <c r="L19" s="358">
        <f t="shared" si="2"/>
        <v>0.8599525703999998</v>
      </c>
      <c r="M19" s="110">
        <f t="shared" si="3"/>
        <v>110.03068187999999</v>
      </c>
      <c r="O19" s="110">
        <v>108.76406707199999</v>
      </c>
      <c r="P19" s="110">
        <v>76.736</v>
      </c>
      <c r="Q19" s="110">
        <v>185.50006707199998</v>
      </c>
      <c r="R19" s="916">
        <f t="shared" si="4"/>
        <v>167.07806707199998</v>
      </c>
    </row>
    <row r="20" spans="1:18" ht="15">
      <c r="A20" s="243">
        <v>9</v>
      </c>
      <c r="B20" s="330" t="s">
        <v>874</v>
      </c>
      <c r="C20" s="356">
        <v>102.063402</v>
      </c>
      <c r="D20" s="357">
        <v>129.20000000000002</v>
      </c>
      <c r="E20" s="358">
        <v>42.26369874299999</v>
      </c>
      <c r="F20" s="358">
        <f t="shared" si="0"/>
        <v>28.316678157809996</v>
      </c>
      <c r="G20" s="358">
        <v>29.490000000000002</v>
      </c>
      <c r="H20" s="358">
        <v>15.24</v>
      </c>
      <c r="I20" s="358">
        <v>0.76142538</v>
      </c>
      <c r="J20" s="359">
        <f t="shared" si="1"/>
        <v>0.9690000000000001</v>
      </c>
      <c r="K20" s="358">
        <v>0.7538111262</v>
      </c>
      <c r="L20" s="358">
        <f t="shared" si="2"/>
        <v>0.7538111262</v>
      </c>
      <c r="M20" s="110">
        <f t="shared" si="3"/>
        <v>96.44991488999999</v>
      </c>
      <c r="O20" s="110">
        <v>85.96033440000001</v>
      </c>
      <c r="P20" s="110">
        <v>57.2</v>
      </c>
      <c r="Q20" s="110">
        <v>143.1603344</v>
      </c>
      <c r="R20" s="916">
        <f t="shared" si="4"/>
        <v>113.6703344</v>
      </c>
    </row>
    <row r="21" spans="1:18" ht="15">
      <c r="A21" s="243">
        <v>10</v>
      </c>
      <c r="B21" s="330" t="s">
        <v>875</v>
      </c>
      <c r="C21" s="356">
        <v>133.473879</v>
      </c>
      <c r="D21" s="357">
        <v>64.68260000000001</v>
      </c>
      <c r="E21" s="358">
        <v>55.2705445985</v>
      </c>
      <c r="F21" s="358">
        <f t="shared" si="0"/>
        <v>37.031264880995</v>
      </c>
      <c r="G21" s="358">
        <v>13.276</v>
      </c>
      <c r="H21" s="358">
        <v>6.859999999999999</v>
      </c>
      <c r="I21" s="358">
        <v>0.9957575100000001</v>
      </c>
      <c r="J21" s="359">
        <f t="shared" si="1"/>
        <v>0.48511950000000004</v>
      </c>
      <c r="K21" s="358">
        <v>0.9857999349000001</v>
      </c>
      <c r="L21" s="358">
        <f t="shared" si="2"/>
        <v>0.9857999349000001</v>
      </c>
      <c r="M21" s="110">
        <f t="shared" si="3"/>
        <v>126.132815655</v>
      </c>
      <c r="O21" s="110">
        <v>110.063451984</v>
      </c>
      <c r="P21" s="110">
        <v>78.892</v>
      </c>
      <c r="Q21" s="110">
        <v>188.95545198399998</v>
      </c>
      <c r="R21" s="916">
        <f t="shared" si="4"/>
        <v>175.67945198399997</v>
      </c>
    </row>
    <row r="22" spans="1:18" ht="15">
      <c r="A22" s="243">
        <v>11</v>
      </c>
      <c r="B22" s="330" t="s">
        <v>876</v>
      </c>
      <c r="C22" s="356">
        <v>97.03959300000001</v>
      </c>
      <c r="D22" s="357">
        <v>107.71100000000001</v>
      </c>
      <c r="E22" s="358">
        <v>40.18337664949999</v>
      </c>
      <c r="F22" s="358">
        <f t="shared" si="0"/>
        <v>26.922862355164995</v>
      </c>
      <c r="G22" s="358">
        <v>8.938</v>
      </c>
      <c r="H22" s="358">
        <v>4.62</v>
      </c>
      <c r="I22" s="358">
        <v>0.72394617</v>
      </c>
      <c r="J22" s="359">
        <f t="shared" si="1"/>
        <v>0.8078325000000001</v>
      </c>
      <c r="K22" s="358">
        <v>0.7167067083</v>
      </c>
      <c r="L22" s="358">
        <f t="shared" si="2"/>
        <v>0.7167067083</v>
      </c>
      <c r="M22" s="110">
        <f t="shared" si="3"/>
        <v>91.70241538500001</v>
      </c>
      <c r="O22" s="110">
        <v>73.44302764799998</v>
      </c>
      <c r="P22" s="110">
        <v>52.624</v>
      </c>
      <c r="Q22" s="110">
        <v>126.06702764799999</v>
      </c>
      <c r="R22" s="916">
        <f t="shared" si="4"/>
        <v>117.12902764799999</v>
      </c>
    </row>
    <row r="23" spans="1:18" ht="15">
      <c r="A23" s="243">
        <v>12</v>
      </c>
      <c r="B23" s="330" t="s">
        <v>877</v>
      </c>
      <c r="C23" s="356">
        <v>233.39704500000002</v>
      </c>
      <c r="D23" s="357">
        <v>115.995</v>
      </c>
      <c r="E23" s="358">
        <v>96.64798746749999</v>
      </c>
      <c r="F23" s="358">
        <f t="shared" si="0"/>
        <v>64.754151603225</v>
      </c>
      <c r="G23" s="358">
        <v>34.288</v>
      </c>
      <c r="H23" s="358">
        <v>17.72</v>
      </c>
      <c r="I23" s="358">
        <v>1.74121605</v>
      </c>
      <c r="J23" s="359">
        <f t="shared" si="1"/>
        <v>0.8699625</v>
      </c>
      <c r="K23" s="358">
        <v>1.7238038895</v>
      </c>
      <c r="L23" s="358">
        <f t="shared" si="2"/>
        <v>1.7238038895</v>
      </c>
      <c r="M23" s="110">
        <f t="shared" si="3"/>
        <v>220.560207525</v>
      </c>
      <c r="O23" s="110">
        <v>141.160678992</v>
      </c>
      <c r="P23" s="110">
        <v>97.196</v>
      </c>
      <c r="Q23" s="110">
        <v>238.35667899199998</v>
      </c>
      <c r="R23" s="916">
        <f t="shared" si="4"/>
        <v>204.068678992</v>
      </c>
    </row>
    <row r="24" spans="1:18" ht="15">
      <c r="A24" s="243">
        <v>13</v>
      </c>
      <c r="B24" s="330" t="s">
        <v>878</v>
      </c>
      <c r="C24" s="356">
        <v>130.708809</v>
      </c>
      <c r="D24" s="357">
        <v>90.77749999999999</v>
      </c>
      <c r="E24" s="358">
        <v>54.1255495935</v>
      </c>
      <c r="F24" s="358">
        <f t="shared" si="0"/>
        <v>36.264118227645</v>
      </c>
      <c r="G24" s="358">
        <v>22.214</v>
      </c>
      <c r="H24" s="358">
        <v>11.48</v>
      </c>
      <c r="I24" s="358">
        <v>0.9751292100000001</v>
      </c>
      <c r="J24" s="359">
        <f t="shared" si="1"/>
        <v>0.6808312499999999</v>
      </c>
      <c r="K24" s="358">
        <v>0.9653779179</v>
      </c>
      <c r="L24" s="358">
        <f t="shared" si="2"/>
        <v>0.9653779179</v>
      </c>
      <c r="M24" s="110">
        <f t="shared" si="3"/>
        <v>123.519824505</v>
      </c>
      <c r="O24" s="110">
        <v>74.72273222399998</v>
      </c>
      <c r="P24" s="110">
        <v>50.512</v>
      </c>
      <c r="Q24" s="110">
        <v>125.23473222399998</v>
      </c>
      <c r="R24" s="916">
        <f t="shared" si="4"/>
        <v>103.02073222399999</v>
      </c>
    </row>
    <row r="25" spans="1:18" ht="15">
      <c r="A25" s="243">
        <v>14</v>
      </c>
      <c r="B25" s="330" t="s">
        <v>879</v>
      </c>
      <c r="C25" s="356">
        <v>90.01559699999999</v>
      </c>
      <c r="D25" s="357">
        <v>48.216</v>
      </c>
      <c r="E25" s="358">
        <v>37.27479193549999</v>
      </c>
      <c r="F25" s="358">
        <f t="shared" si="0"/>
        <v>24.974110596784996</v>
      </c>
      <c r="G25" s="358">
        <v>23.066</v>
      </c>
      <c r="H25" s="358">
        <v>11.92</v>
      </c>
      <c r="I25" s="358">
        <v>0.6715449299999999</v>
      </c>
      <c r="J25" s="359">
        <f t="shared" si="1"/>
        <v>0.36162</v>
      </c>
      <c r="K25" s="358">
        <v>0.6648294806999999</v>
      </c>
      <c r="L25" s="358">
        <f t="shared" si="2"/>
        <v>0.6648294806999999</v>
      </c>
      <c r="M25" s="110">
        <f t="shared" si="3"/>
        <v>85.06473916499998</v>
      </c>
      <c r="O25" s="110">
        <v>53.891785008</v>
      </c>
      <c r="P25" s="110">
        <v>34.804</v>
      </c>
      <c r="Q25" s="110">
        <v>88.695785008</v>
      </c>
      <c r="R25" s="916">
        <f t="shared" si="4"/>
        <v>65.629785008</v>
      </c>
    </row>
    <row r="26" spans="1:18" ht="15">
      <c r="A26" s="243">
        <v>15</v>
      </c>
      <c r="B26" s="330" t="s">
        <v>880</v>
      </c>
      <c r="C26" s="356">
        <v>36.096732</v>
      </c>
      <c r="D26" s="357">
        <v>2.2135000000000002</v>
      </c>
      <c r="E26" s="358">
        <v>14.947389338</v>
      </c>
      <c r="F26" s="358">
        <f t="shared" si="0"/>
        <v>10.014750856460001</v>
      </c>
      <c r="G26" s="358">
        <v>6.192</v>
      </c>
      <c r="H26" s="358">
        <v>3.2</v>
      </c>
      <c r="I26" s="358">
        <v>0.26929308</v>
      </c>
      <c r="J26" s="359">
        <f t="shared" si="1"/>
        <v>0.01660125</v>
      </c>
      <c r="K26" s="358">
        <v>0.2666001492</v>
      </c>
      <c r="L26" s="358">
        <f t="shared" si="2"/>
        <v>0.2666001492</v>
      </c>
      <c r="M26" s="110">
        <f t="shared" si="3"/>
        <v>34.11141174</v>
      </c>
      <c r="O26" s="110">
        <v>11.315228591999999</v>
      </c>
      <c r="P26" s="110">
        <v>6.996</v>
      </c>
      <c r="Q26" s="110">
        <v>18.311228592</v>
      </c>
      <c r="R26" s="916">
        <f t="shared" si="4"/>
        <v>12.119228591999999</v>
      </c>
    </row>
    <row r="27" spans="1:18" ht="15">
      <c r="A27" s="243">
        <v>16</v>
      </c>
      <c r="B27" s="330" t="s">
        <v>881</v>
      </c>
      <c r="C27" s="356">
        <v>130.21325099999999</v>
      </c>
      <c r="D27" s="357">
        <v>83.0443</v>
      </c>
      <c r="E27" s="358">
        <v>53.9203426965</v>
      </c>
      <c r="F27" s="358">
        <f t="shared" si="0"/>
        <v>36.126629606655</v>
      </c>
      <c r="G27" s="358">
        <v>30.65</v>
      </c>
      <c r="H27" s="358">
        <v>15.84</v>
      </c>
      <c r="I27" s="358">
        <v>0.9714321899999999</v>
      </c>
      <c r="J27" s="359">
        <f t="shared" si="1"/>
        <v>0.62283225</v>
      </c>
      <c r="K27" s="358">
        <v>0.9617178680999999</v>
      </c>
      <c r="L27" s="358">
        <f t="shared" si="2"/>
        <v>0.9617178680999999</v>
      </c>
      <c r="M27" s="110">
        <f t="shared" si="3"/>
        <v>123.05152219499998</v>
      </c>
      <c r="O27" s="110">
        <v>103.04265950399999</v>
      </c>
      <c r="P27" s="110">
        <v>69.652</v>
      </c>
      <c r="Q27" s="110">
        <v>172.694659504</v>
      </c>
      <c r="R27" s="916">
        <f t="shared" si="4"/>
        <v>142.04465950399998</v>
      </c>
    </row>
    <row r="28" spans="1:18" ht="15">
      <c r="A28" s="243">
        <v>17</v>
      </c>
      <c r="B28" s="330" t="s">
        <v>882</v>
      </c>
      <c r="C28" s="356">
        <v>89.685225</v>
      </c>
      <c r="D28" s="357">
        <v>64.3454</v>
      </c>
      <c r="E28" s="358">
        <v>37.1379873375</v>
      </c>
      <c r="F28" s="358">
        <f t="shared" si="0"/>
        <v>24.882451516125002</v>
      </c>
      <c r="G28" s="358">
        <v>19.698</v>
      </c>
      <c r="H28" s="358">
        <v>10.18</v>
      </c>
      <c r="I28" s="358">
        <v>0.6690802499999999</v>
      </c>
      <c r="J28" s="359">
        <f t="shared" si="1"/>
        <v>0.4825905</v>
      </c>
      <c r="K28" s="358">
        <v>0.6623894475</v>
      </c>
      <c r="L28" s="358">
        <f t="shared" si="2"/>
        <v>0.6623894475</v>
      </c>
      <c r="M28" s="110">
        <f t="shared" si="3"/>
        <v>84.752537625</v>
      </c>
      <c r="O28" s="110">
        <v>66.202009296</v>
      </c>
      <c r="P28" s="110">
        <v>44.748</v>
      </c>
      <c r="Q28" s="110">
        <v>110.95000929599999</v>
      </c>
      <c r="R28" s="916">
        <f t="shared" si="4"/>
        <v>91.25200929599998</v>
      </c>
    </row>
    <row r="29" spans="1:18" ht="15">
      <c r="A29" s="243">
        <v>18</v>
      </c>
      <c r="B29" s="330" t="s">
        <v>883</v>
      </c>
      <c r="C29" s="356">
        <v>143.884188</v>
      </c>
      <c r="D29" s="357">
        <v>0</v>
      </c>
      <c r="E29" s="358">
        <v>59.581376442</v>
      </c>
      <c r="F29" s="358">
        <f t="shared" si="0"/>
        <v>39.91952221614</v>
      </c>
      <c r="G29" s="358">
        <v>27.71</v>
      </c>
      <c r="H29" s="358">
        <v>14.32</v>
      </c>
      <c r="I29" s="358">
        <v>1.0734217199999998</v>
      </c>
      <c r="J29" s="359">
        <f t="shared" si="1"/>
        <v>0</v>
      </c>
      <c r="K29" s="358">
        <v>1.0626875027999998</v>
      </c>
      <c r="L29" s="358">
        <f t="shared" si="2"/>
        <v>1.0626875027999998</v>
      </c>
      <c r="M29" s="110">
        <f t="shared" si="3"/>
        <v>135.97055766</v>
      </c>
      <c r="O29" s="110">
        <v>93.149057328</v>
      </c>
      <c r="P29" s="110">
        <v>62.964</v>
      </c>
      <c r="Q29" s="110">
        <v>156.113057328</v>
      </c>
      <c r="R29" s="916">
        <f t="shared" si="4"/>
        <v>128.403057328</v>
      </c>
    </row>
    <row r="30" spans="1:18" ht="15">
      <c r="A30" s="243">
        <v>19</v>
      </c>
      <c r="B30" s="330" t="s">
        <v>884</v>
      </c>
      <c r="C30" s="356">
        <v>77.56919099999999</v>
      </c>
      <c r="D30" s="357">
        <v>0</v>
      </c>
      <c r="E30" s="358">
        <v>32.120827406500005</v>
      </c>
      <c r="F30" s="358">
        <f t="shared" si="0"/>
        <v>21.520954362355006</v>
      </c>
      <c r="G30" s="358">
        <v>14.86</v>
      </c>
      <c r="H30" s="358">
        <v>7.68</v>
      </c>
      <c r="I30" s="358">
        <v>0.5786907899999999</v>
      </c>
      <c r="J30" s="359">
        <f t="shared" si="1"/>
        <v>0</v>
      </c>
      <c r="K30" s="358">
        <v>0.5729038820999999</v>
      </c>
      <c r="L30" s="358">
        <f t="shared" si="2"/>
        <v>0.5729038820999999</v>
      </c>
      <c r="M30" s="110">
        <f t="shared" si="3"/>
        <v>73.30288549499998</v>
      </c>
      <c r="O30" s="110">
        <v>49.929637296</v>
      </c>
      <c r="P30" s="110">
        <v>33.748</v>
      </c>
      <c r="Q30" s="110">
        <v>83.677637296</v>
      </c>
      <c r="R30" s="916">
        <f t="shared" si="4"/>
        <v>68.817637296</v>
      </c>
    </row>
    <row r="31" spans="1:18" ht="15">
      <c r="A31" s="243">
        <v>20</v>
      </c>
      <c r="B31" s="330" t="s">
        <v>885</v>
      </c>
      <c r="C31" s="356">
        <v>167.143095</v>
      </c>
      <c r="D31" s="357">
        <v>85.4288</v>
      </c>
      <c r="E31" s="358">
        <v>69.2127175425</v>
      </c>
      <c r="F31" s="358">
        <f t="shared" si="0"/>
        <v>46.372520753475</v>
      </c>
      <c r="G31" s="358">
        <v>8.056</v>
      </c>
      <c r="H31" s="358">
        <v>4.24</v>
      </c>
      <c r="I31" s="358">
        <v>1.2469405500000001</v>
      </c>
      <c r="J31" s="359">
        <f t="shared" si="1"/>
        <v>0.640716</v>
      </c>
      <c r="K31" s="358">
        <v>1.2344711445</v>
      </c>
      <c r="L31" s="358">
        <f t="shared" si="2"/>
        <v>1.2344711445</v>
      </c>
      <c r="M31" s="110">
        <f t="shared" si="3"/>
        <v>157.95022477499998</v>
      </c>
      <c r="O31" s="110">
        <v>82.669345728</v>
      </c>
      <c r="P31" s="110">
        <v>59.664</v>
      </c>
      <c r="Q31" s="110">
        <v>142.33334572799998</v>
      </c>
      <c r="R31" s="916">
        <f t="shared" si="4"/>
        <v>134.27734572799997</v>
      </c>
    </row>
    <row r="32" spans="1:18" ht="15">
      <c r="A32" s="243">
        <v>21</v>
      </c>
      <c r="B32" s="330" t="s">
        <v>886</v>
      </c>
      <c r="C32" s="356">
        <v>51.785811</v>
      </c>
      <c r="D32" s="357">
        <v>0.5079</v>
      </c>
      <c r="E32" s="358">
        <v>21.444120736499997</v>
      </c>
      <c r="F32" s="358">
        <f t="shared" si="0"/>
        <v>14.367560893454998</v>
      </c>
      <c r="G32" s="358">
        <v>11.236</v>
      </c>
      <c r="H32" s="358">
        <v>5.82</v>
      </c>
      <c r="I32" s="358">
        <v>0.710589</v>
      </c>
      <c r="J32" s="359">
        <f t="shared" si="1"/>
        <v>0.00380925</v>
      </c>
      <c r="K32" s="358">
        <v>0.70348311</v>
      </c>
      <c r="L32" s="358">
        <f t="shared" si="2"/>
        <v>0.70348311</v>
      </c>
      <c r="M32" s="110">
        <f t="shared" si="3"/>
        <v>48.937591395</v>
      </c>
      <c r="O32" s="110">
        <v>37.822992528</v>
      </c>
      <c r="P32" s="110">
        <v>25.564</v>
      </c>
      <c r="Q32" s="110">
        <v>63.386992528</v>
      </c>
      <c r="R32" s="916">
        <f t="shared" si="4"/>
        <v>52.150992528</v>
      </c>
    </row>
    <row r="33" spans="1:18" ht="15">
      <c r="A33" s="360">
        <v>22</v>
      </c>
      <c r="B33" s="330" t="s">
        <v>887</v>
      </c>
      <c r="C33" s="356">
        <v>51.002973</v>
      </c>
      <c r="D33" s="357">
        <v>16.017000000000003</v>
      </c>
      <c r="E33" s="358">
        <v>21.1199533195</v>
      </c>
      <c r="F33" s="358">
        <f t="shared" si="0"/>
        <v>14.150368724065</v>
      </c>
      <c r="G33" s="358">
        <v>16.822000000000003</v>
      </c>
      <c r="H33" s="358">
        <v>8.68</v>
      </c>
      <c r="I33" s="358">
        <v>0.38049837</v>
      </c>
      <c r="J33" s="359">
        <f t="shared" si="1"/>
        <v>0.12012750000000001</v>
      </c>
      <c r="K33" s="358">
        <v>0.3766933863</v>
      </c>
      <c r="L33" s="358">
        <f t="shared" si="2"/>
        <v>0.3766933863</v>
      </c>
      <c r="M33" s="110">
        <f t="shared" si="3"/>
        <v>48.19780948499999</v>
      </c>
      <c r="O33" s="110">
        <v>56.497675584</v>
      </c>
      <c r="P33" s="110">
        <v>38.192</v>
      </c>
      <c r="Q33" s="110">
        <v>94.689675584</v>
      </c>
      <c r="R33" s="916">
        <f t="shared" si="4"/>
        <v>77.867675584</v>
      </c>
    </row>
    <row r="34" spans="1:18" ht="15">
      <c r="A34" s="243">
        <v>23</v>
      </c>
      <c r="B34" s="330" t="s">
        <v>888</v>
      </c>
      <c r="C34" s="356">
        <v>202.99204799999998</v>
      </c>
      <c r="D34" s="357">
        <v>67.9972</v>
      </c>
      <c r="E34" s="358">
        <v>84.057503432</v>
      </c>
      <c r="F34" s="358">
        <f t="shared" si="0"/>
        <v>56.31852729944001</v>
      </c>
      <c r="G34" s="358">
        <v>25.774</v>
      </c>
      <c r="H34" s="358">
        <v>13.32</v>
      </c>
      <c r="I34" s="358">
        <v>1.5143851199999998</v>
      </c>
      <c r="J34" s="359">
        <f t="shared" si="1"/>
        <v>0.5099790000000001</v>
      </c>
      <c r="K34" s="358">
        <v>1.4992412687999999</v>
      </c>
      <c r="L34" s="358">
        <f t="shared" si="2"/>
        <v>1.4992412687999999</v>
      </c>
      <c r="M34" s="110">
        <f t="shared" si="3"/>
        <v>191.82748535999997</v>
      </c>
      <c r="O34" s="110">
        <v>124.634649312</v>
      </c>
      <c r="P34" s="110">
        <v>86.856</v>
      </c>
      <c r="Q34" s="110">
        <v>211.490649312</v>
      </c>
      <c r="R34" s="916">
        <f t="shared" si="4"/>
        <v>185.716649312</v>
      </c>
    </row>
    <row r="35" spans="1:18" ht="15">
      <c r="A35" s="243">
        <v>24</v>
      </c>
      <c r="B35" s="330" t="s">
        <v>889</v>
      </c>
      <c r="C35" s="356">
        <v>138.93579000000003</v>
      </c>
      <c r="D35" s="357">
        <v>19.235599999999998</v>
      </c>
      <c r="E35" s="358">
        <v>57.532281485</v>
      </c>
      <c r="F35" s="358">
        <f t="shared" si="0"/>
        <v>38.54662859495</v>
      </c>
      <c r="G35" s="358">
        <v>49.14</v>
      </c>
      <c r="H35" s="358">
        <v>25.64</v>
      </c>
      <c r="I35" s="358">
        <v>1.0365050999999998</v>
      </c>
      <c r="J35" s="359">
        <f t="shared" si="1"/>
        <v>0.14426699999999998</v>
      </c>
      <c r="K35" s="358">
        <v>1.0261400489999999</v>
      </c>
      <c r="L35" s="358">
        <f t="shared" si="2"/>
        <v>1.0261400489999999</v>
      </c>
      <c r="M35" s="110">
        <f t="shared" si="3"/>
        <v>131.29432155</v>
      </c>
      <c r="O35" s="110">
        <v>73.409877216</v>
      </c>
      <c r="P35" s="110">
        <v>43.208</v>
      </c>
      <c r="Q35" s="110">
        <v>116.617877216</v>
      </c>
      <c r="R35" s="916">
        <f t="shared" si="4"/>
        <v>67.477877216</v>
      </c>
    </row>
    <row r="36" spans="1:18" ht="15">
      <c r="A36" s="243">
        <v>25</v>
      </c>
      <c r="B36" s="330" t="s">
        <v>890</v>
      </c>
      <c r="C36" s="356">
        <v>246.8064959999999</v>
      </c>
      <c r="D36" s="357">
        <v>83.03</v>
      </c>
      <c r="E36" s="358">
        <v>96.36843024549998</v>
      </c>
      <c r="F36" s="358">
        <f t="shared" si="0"/>
        <v>64.56684826448499</v>
      </c>
      <c r="G36" s="358">
        <v>15.943999999999999</v>
      </c>
      <c r="H36" s="358">
        <v>8.24</v>
      </c>
      <c r="I36" s="358">
        <v>1.7361795299999998</v>
      </c>
      <c r="J36" s="359">
        <f t="shared" si="1"/>
        <v>0.622725</v>
      </c>
      <c r="K36" s="358">
        <v>1.7188177346999998</v>
      </c>
      <c r="L36" s="358">
        <f t="shared" si="2"/>
        <v>1.7188177346999998</v>
      </c>
      <c r="M36" s="110">
        <v>246.8064959999999</v>
      </c>
      <c r="N36" s="110">
        <f>M36+M48</f>
        <v>543.1714387199997</v>
      </c>
      <c r="O36" s="110">
        <v>54.460990944</v>
      </c>
      <c r="P36" s="110">
        <v>36.872</v>
      </c>
      <c r="Q36" s="110">
        <v>91.332990944</v>
      </c>
      <c r="R36" s="916">
        <f t="shared" si="4"/>
        <v>75.388990944</v>
      </c>
    </row>
    <row r="37" spans="1:18" ht="15">
      <c r="A37" s="243">
        <v>26</v>
      </c>
      <c r="B37" s="330" t="s">
        <v>891</v>
      </c>
      <c r="C37" s="356">
        <v>316.00800000000004</v>
      </c>
      <c r="D37" s="357">
        <v>68.9396</v>
      </c>
      <c r="E37" s="358">
        <v>130.856572</v>
      </c>
      <c r="F37" s="358">
        <f t="shared" si="0"/>
        <v>87.67390324</v>
      </c>
      <c r="G37" s="358">
        <v>20.472</v>
      </c>
      <c r="H37" s="358">
        <v>10.58</v>
      </c>
      <c r="I37" s="358">
        <v>2.35752</v>
      </c>
      <c r="J37" s="359">
        <f t="shared" si="1"/>
        <v>0.5170469999999999</v>
      </c>
      <c r="K37" s="358">
        <v>2.3339448</v>
      </c>
      <c r="L37" s="358">
        <f t="shared" si="2"/>
        <v>2.3339448</v>
      </c>
      <c r="M37" s="110">
        <f t="shared" si="3"/>
        <v>298.62756</v>
      </c>
      <c r="O37" s="110">
        <v>80.62348641599999</v>
      </c>
      <c r="P37" s="110">
        <v>55.308</v>
      </c>
      <c r="Q37" s="110">
        <v>135.93148641599998</v>
      </c>
      <c r="R37" s="916">
        <f t="shared" si="4"/>
        <v>115.45948641599998</v>
      </c>
    </row>
    <row r="38" spans="1:18" ht="15">
      <c r="A38" s="243">
        <v>27</v>
      </c>
      <c r="B38" s="330" t="s">
        <v>892</v>
      </c>
      <c r="C38" s="356">
        <v>298.473147</v>
      </c>
      <c r="D38" s="357">
        <v>78.3826</v>
      </c>
      <c r="E38" s="358">
        <v>123.5955192605</v>
      </c>
      <c r="F38" s="358">
        <f t="shared" si="0"/>
        <v>82.808997904535</v>
      </c>
      <c r="G38" s="358">
        <v>28.096</v>
      </c>
      <c r="H38" s="358">
        <v>14.52</v>
      </c>
      <c r="I38" s="358">
        <v>2.22670443</v>
      </c>
      <c r="J38" s="359">
        <f t="shared" si="1"/>
        <v>0.5878694999999999</v>
      </c>
      <c r="K38" s="358">
        <v>2.2044373857</v>
      </c>
      <c r="L38" s="358">
        <f t="shared" si="2"/>
        <v>2.2044373857</v>
      </c>
      <c r="M38" s="110">
        <f t="shared" si="3"/>
        <v>282.057123915</v>
      </c>
      <c r="O38" s="110">
        <v>94.50993657599999</v>
      </c>
      <c r="P38" s="110">
        <v>63.888</v>
      </c>
      <c r="Q38" s="110">
        <v>158.39793657599998</v>
      </c>
      <c r="R38" s="916">
        <f t="shared" si="4"/>
        <v>130.30193657599997</v>
      </c>
    </row>
    <row r="39" spans="1:18" ht="15">
      <c r="A39" s="243">
        <v>28</v>
      </c>
      <c r="B39" s="330" t="s">
        <v>893</v>
      </c>
      <c r="C39" s="356">
        <v>341.213229</v>
      </c>
      <c r="D39" s="357">
        <v>168.1652</v>
      </c>
      <c r="E39" s="358">
        <v>141.2938706235</v>
      </c>
      <c r="F39" s="358">
        <f t="shared" si="0"/>
        <v>94.66689331774501</v>
      </c>
      <c r="G39" s="358">
        <v>32.562</v>
      </c>
      <c r="H39" s="358">
        <v>16.48</v>
      </c>
      <c r="I39" s="358">
        <v>2.54555901</v>
      </c>
      <c r="J39" s="359">
        <f t="shared" si="1"/>
        <v>1.261239</v>
      </c>
      <c r="K39" s="358">
        <v>2.5201034199</v>
      </c>
      <c r="L39" s="358">
        <f t="shared" si="2"/>
        <v>2.5201034199</v>
      </c>
      <c r="M39" s="110">
        <f t="shared" si="3"/>
        <v>322.446501405</v>
      </c>
      <c r="O39" s="110">
        <v>213.569465136</v>
      </c>
      <c r="P39" s="110">
        <v>151.668</v>
      </c>
      <c r="Q39" s="110">
        <v>365.23746513599997</v>
      </c>
      <c r="R39" s="916">
        <f t="shared" si="4"/>
        <v>332.67546513599996</v>
      </c>
    </row>
    <row r="40" spans="1:18" ht="15">
      <c r="A40" s="243">
        <v>29</v>
      </c>
      <c r="B40" s="330" t="s">
        <v>894</v>
      </c>
      <c r="C40" s="356">
        <v>193.364577</v>
      </c>
      <c r="D40" s="357">
        <v>22.4504</v>
      </c>
      <c r="E40" s="358">
        <v>80.07083900549999</v>
      </c>
      <c r="F40" s="358">
        <f t="shared" si="0"/>
        <v>53.647462133684996</v>
      </c>
      <c r="G40" s="358">
        <v>26.548</v>
      </c>
      <c r="H40" s="358">
        <v>13.719999999999999</v>
      </c>
      <c r="I40" s="358">
        <v>1.44256113</v>
      </c>
      <c r="J40" s="359">
        <f t="shared" si="1"/>
        <v>0.16837799999999997</v>
      </c>
      <c r="K40" s="358">
        <v>1.4281355187</v>
      </c>
      <c r="L40" s="358">
        <f t="shared" si="2"/>
        <v>1.4281355187</v>
      </c>
      <c r="M40" s="110">
        <f t="shared" si="3"/>
        <v>182.72952526499998</v>
      </c>
      <c r="O40" s="110">
        <v>89.24368804799998</v>
      </c>
      <c r="P40" s="110">
        <v>60.324000000000005</v>
      </c>
      <c r="Q40" s="110">
        <v>149.56768804799998</v>
      </c>
      <c r="R40" s="916">
        <f t="shared" si="4"/>
        <v>123.01968804799998</v>
      </c>
    </row>
    <row r="41" spans="1:18" ht="15">
      <c r="A41" s="243">
        <v>30</v>
      </c>
      <c r="B41" s="330" t="s">
        <v>895</v>
      </c>
      <c r="C41" s="356">
        <v>288.68048999999996</v>
      </c>
      <c r="D41" s="357">
        <v>186.08259999999999</v>
      </c>
      <c r="E41" s="358">
        <v>119.54045253499999</v>
      </c>
      <c r="F41" s="358">
        <f t="shared" si="0"/>
        <v>80.09210319844999</v>
      </c>
      <c r="G41" s="358">
        <v>37.848</v>
      </c>
      <c r="H41" s="358">
        <v>19.560000000000002</v>
      </c>
      <c r="I41" s="358">
        <v>2.1536480999999994</v>
      </c>
      <c r="J41" s="359">
        <f t="shared" si="1"/>
        <v>1.3956194999999998</v>
      </c>
      <c r="K41" s="358">
        <v>2.1321116189999993</v>
      </c>
      <c r="L41" s="358">
        <f t="shared" si="2"/>
        <v>2.1321116189999993</v>
      </c>
      <c r="M41" s="110">
        <f t="shared" si="3"/>
        <v>272.80306304999993</v>
      </c>
      <c r="O41" s="110">
        <v>74.54812574399999</v>
      </c>
      <c r="P41" s="110">
        <v>46.772000000000006</v>
      </c>
      <c r="Q41" s="110">
        <v>121.320125744</v>
      </c>
      <c r="R41" s="916">
        <f t="shared" si="4"/>
        <v>83.472125744</v>
      </c>
    </row>
    <row r="42" spans="1:18" ht="15">
      <c r="A42" s="243">
        <v>31</v>
      </c>
      <c r="B42" s="330" t="s">
        <v>896</v>
      </c>
      <c r="C42" s="356">
        <v>343.04104800000005</v>
      </c>
      <c r="D42" s="357">
        <v>254.2694</v>
      </c>
      <c r="E42" s="358">
        <v>142.050756932</v>
      </c>
      <c r="F42" s="358">
        <f t="shared" si="0"/>
        <v>95.17400714444001</v>
      </c>
      <c r="G42" s="358">
        <v>32.458</v>
      </c>
      <c r="H42" s="358">
        <v>16.72</v>
      </c>
      <c r="I42" s="358">
        <v>2.55919512</v>
      </c>
      <c r="J42" s="359">
        <f t="shared" si="1"/>
        <v>1.9070204999999998</v>
      </c>
      <c r="K42" s="358">
        <v>2.5336031688</v>
      </c>
      <c r="L42" s="358">
        <f t="shared" si="2"/>
        <v>2.5336031688</v>
      </c>
      <c r="M42" s="110">
        <f t="shared" si="3"/>
        <v>324.17379036000005</v>
      </c>
      <c r="O42" s="110">
        <v>116.274899424</v>
      </c>
      <c r="P42" s="110">
        <v>79.112</v>
      </c>
      <c r="Q42" s="110">
        <v>195.38689942399998</v>
      </c>
      <c r="R42" s="916">
        <f t="shared" si="4"/>
        <v>162.92889942399998</v>
      </c>
    </row>
    <row r="43" spans="1:18" ht="15">
      <c r="A43" s="243">
        <v>32</v>
      </c>
      <c r="B43" s="330" t="s">
        <v>897</v>
      </c>
      <c r="C43" s="356">
        <v>204.683409</v>
      </c>
      <c r="D43" s="357">
        <v>116.166</v>
      </c>
      <c r="E43" s="358">
        <v>84.7578834935</v>
      </c>
      <c r="F43" s="358">
        <f t="shared" si="0"/>
        <v>56.787781940645004</v>
      </c>
      <c r="G43" s="358">
        <v>50.93</v>
      </c>
      <c r="H43" s="358">
        <v>26.32</v>
      </c>
      <c r="I43" s="358">
        <v>1.52700321</v>
      </c>
      <c r="J43" s="359">
        <f t="shared" si="1"/>
        <v>0.8712449999999999</v>
      </c>
      <c r="K43" s="358">
        <v>1.5117331778999998</v>
      </c>
      <c r="L43" s="358">
        <f t="shared" si="2"/>
        <v>1.5117331778999998</v>
      </c>
      <c r="M43" s="110">
        <f t="shared" si="3"/>
        <v>193.425821505</v>
      </c>
      <c r="O43" s="110">
        <v>83.094926832</v>
      </c>
      <c r="P43" s="110">
        <v>50.116</v>
      </c>
      <c r="Q43" s="110">
        <v>133.21092683199998</v>
      </c>
      <c r="R43" s="916">
        <f t="shared" si="4"/>
        <v>82.28092683199998</v>
      </c>
    </row>
    <row r="44" spans="1:18" ht="15">
      <c r="A44" s="243">
        <v>33</v>
      </c>
      <c r="B44" s="330" t="s">
        <v>898</v>
      </c>
      <c r="C44" s="361">
        <v>298.850202</v>
      </c>
      <c r="D44" s="362">
        <v>185.7406</v>
      </c>
      <c r="E44" s="363">
        <v>123.75165494299999</v>
      </c>
      <c r="F44" s="358">
        <f t="shared" si="0"/>
        <v>82.91360881181</v>
      </c>
      <c r="G44" s="363">
        <v>38.816</v>
      </c>
      <c r="H44" s="358">
        <v>20.06</v>
      </c>
      <c r="I44" s="363">
        <v>2.22951738</v>
      </c>
      <c r="J44" s="359">
        <f t="shared" si="1"/>
        <v>1.3930544999999999</v>
      </c>
      <c r="K44" s="363">
        <v>2.049822</v>
      </c>
      <c r="L44" s="358">
        <f t="shared" si="2"/>
        <v>2.049822</v>
      </c>
      <c r="M44" s="110">
        <f t="shared" si="3"/>
        <v>282.41344089</v>
      </c>
      <c r="O44" s="110">
        <v>130.569512928</v>
      </c>
      <c r="P44" s="110">
        <v>88.264</v>
      </c>
      <c r="Q44" s="110">
        <v>218.833512928</v>
      </c>
      <c r="R44" s="916">
        <f t="shared" si="4"/>
        <v>180.017512928</v>
      </c>
    </row>
    <row r="45" spans="1:18" ht="15">
      <c r="A45" s="243">
        <v>34</v>
      </c>
      <c r="B45" s="330" t="s">
        <v>899</v>
      </c>
      <c r="C45" s="361">
        <v>190.55641500000002</v>
      </c>
      <c r="D45" s="362">
        <v>95.196</v>
      </c>
      <c r="E45" s="363">
        <v>78.5909</v>
      </c>
      <c r="F45" s="358">
        <f t="shared" si="0"/>
        <v>52.65590300000001</v>
      </c>
      <c r="G45" s="363">
        <v>18.266</v>
      </c>
      <c r="H45" s="358">
        <v>9.44</v>
      </c>
      <c r="I45" s="363">
        <v>1.4216113499999998</v>
      </c>
      <c r="J45" s="359">
        <f t="shared" si="1"/>
        <v>0.71397</v>
      </c>
      <c r="K45" s="363">
        <v>1.4073952364999998</v>
      </c>
      <c r="L45" s="358">
        <f t="shared" si="2"/>
        <v>1.4073952364999998</v>
      </c>
      <c r="M45" s="110">
        <f t="shared" si="3"/>
        <v>180.075812175</v>
      </c>
      <c r="O45" s="110">
        <v>149.13327686399998</v>
      </c>
      <c r="P45" s="110">
        <v>106.83200000000001</v>
      </c>
      <c r="Q45" s="110">
        <v>255.96527686399997</v>
      </c>
      <c r="R45" s="916">
        <f t="shared" si="4"/>
        <v>237.69927686399998</v>
      </c>
    </row>
    <row r="46" spans="1:18" ht="15">
      <c r="A46" s="243" t="s">
        <v>900</v>
      </c>
      <c r="B46" s="244"/>
      <c r="C46" s="364">
        <f>SUM(C12:C45)</f>
        <v>5635.26</v>
      </c>
      <c r="D46" s="365">
        <v>2712.7192399999994</v>
      </c>
      <c r="E46" s="366">
        <v>2327.3700118589995</v>
      </c>
      <c r="F46" s="366">
        <f>SUM(F12:F45)</f>
        <v>1559.3379079455299</v>
      </c>
      <c r="G46" s="366">
        <v>843.594</v>
      </c>
      <c r="H46" s="366">
        <v>436.22</v>
      </c>
      <c r="I46" s="367">
        <v>42.26000369999999</v>
      </c>
      <c r="J46" s="368">
        <f>SUM(J12:J45)</f>
        <v>20.3453943</v>
      </c>
      <c r="K46" s="366">
        <v>41.6800034568</v>
      </c>
      <c r="L46" s="366">
        <f>SUM(L12:L45)</f>
        <v>41.6800034568</v>
      </c>
      <c r="M46" s="110">
        <f>SUM(M12:M45)</f>
        <v>5338.89505728</v>
      </c>
      <c r="O46" s="110">
        <v>2962.97061624</v>
      </c>
      <c r="P46" s="110">
        <v>2012.1200000000001</v>
      </c>
      <c r="Q46" s="110">
        <v>4975.09061624</v>
      </c>
      <c r="R46" s="916">
        <f t="shared" si="4"/>
        <v>4131.49661624</v>
      </c>
    </row>
    <row r="47" spans="1:13" ht="12.75">
      <c r="A47" s="1421" t="s">
        <v>1134</v>
      </c>
      <c r="B47" s="1421"/>
      <c r="C47" s="1421"/>
      <c r="D47" s="1421"/>
      <c r="E47" s="1421"/>
      <c r="F47" s="1421"/>
      <c r="G47" s="1421"/>
      <c r="H47" s="1421"/>
      <c r="I47" s="1421"/>
      <c r="J47" s="1421"/>
      <c r="K47" s="1421"/>
      <c r="L47" s="1421"/>
      <c r="M47" s="110">
        <v>5635.26</v>
      </c>
    </row>
    <row r="48" spans="1:14" ht="12.75">
      <c r="A48" s="70"/>
      <c r="B48" s="85"/>
      <c r="C48" s="200"/>
      <c r="D48" s="932"/>
      <c r="E48" s="915"/>
      <c r="F48" s="200"/>
      <c r="G48" s="915"/>
      <c r="H48" s="200"/>
      <c r="I48" s="200"/>
      <c r="J48" s="200"/>
      <c r="K48" s="200"/>
      <c r="L48" s="200"/>
      <c r="M48" s="110">
        <f>M47-M46</f>
        <v>296.3649427199998</v>
      </c>
      <c r="N48" s="916">
        <f>'AT9_TA'!E46-'AT32_Drought Pry Util'!I46</f>
        <v>725.2658762922315</v>
      </c>
    </row>
    <row r="49" spans="1:12" ht="12.75">
      <c r="A49" s="70"/>
      <c r="B49" s="85"/>
      <c r="C49" s="369"/>
      <c r="D49" s="369"/>
      <c r="E49" s="369"/>
      <c r="F49" s="369"/>
      <c r="G49" s="369"/>
      <c r="H49" s="369"/>
      <c r="I49" s="369"/>
      <c r="J49" s="369"/>
      <c r="K49" s="369"/>
      <c r="L49" s="369"/>
    </row>
    <row r="50" spans="1:10" ht="12.75">
      <c r="A50" s="992" t="s">
        <v>1121</v>
      </c>
      <c r="B50" s="992"/>
      <c r="C50" s="72"/>
      <c r="D50" s="72"/>
      <c r="E50" s="72"/>
      <c r="F50" s="72"/>
      <c r="G50" s="72"/>
      <c r="I50" s="1411" t="s">
        <v>12</v>
      </c>
      <c r="J50" s="1411"/>
    </row>
    <row r="51" spans="1:10" ht="12.75">
      <c r="A51" s="1410" t="s">
        <v>782</v>
      </c>
      <c r="B51" s="1410"/>
      <c r="C51" s="1410"/>
      <c r="D51" s="1410"/>
      <c r="E51" s="1410"/>
      <c r="F51" s="1410"/>
      <c r="G51" s="1410"/>
      <c r="H51" s="1410"/>
      <c r="I51" s="1410"/>
      <c r="J51" s="1410"/>
    </row>
    <row r="52" spans="1:13" ht="12.75">
      <c r="A52" s="201"/>
      <c r="B52" s="201"/>
      <c r="C52" s="201"/>
      <c r="D52" s="201"/>
      <c r="E52" s="201"/>
      <c r="F52" s="201"/>
      <c r="G52" s="201"/>
      <c r="H52" s="1411" t="s">
        <v>19</v>
      </c>
      <c r="I52" s="1411"/>
      <c r="J52" s="1411"/>
      <c r="K52" s="1411"/>
      <c r="M52" s="916">
        <f>G46+'AT-32A Drought UPry Util'!G46</f>
        <v>2278.066</v>
      </c>
    </row>
    <row r="53" spans="1:10" ht="12.75">
      <c r="A53" s="72"/>
      <c r="B53" s="72"/>
      <c r="C53" s="72"/>
      <c r="E53" s="72"/>
      <c r="H53" s="1412" t="s">
        <v>83</v>
      </c>
      <c r="I53" s="1412"/>
      <c r="J53" s="1412"/>
    </row>
    <row r="57" spans="1:10" ht="12.75">
      <c r="A57" s="1413"/>
      <c r="B57" s="1413"/>
      <c r="C57" s="1413"/>
      <c r="D57" s="1413"/>
      <c r="E57" s="1413"/>
      <c r="F57" s="1413"/>
      <c r="G57" s="1413"/>
      <c r="H57" s="1413"/>
      <c r="I57" s="1413"/>
      <c r="J57" s="1413"/>
    </row>
    <row r="59" spans="1:10" ht="12.75">
      <c r="A59" s="1413"/>
      <c r="B59" s="1413"/>
      <c r="C59" s="1413"/>
      <c r="D59" s="1413"/>
      <c r="E59" s="1413"/>
      <c r="F59" s="1413"/>
      <c r="G59" s="1413"/>
      <c r="H59" s="1413"/>
      <c r="I59" s="1413"/>
      <c r="J59" s="1413"/>
    </row>
  </sheetData>
  <sheetProtection/>
  <mergeCells count="21">
    <mergeCell ref="K9:L9"/>
    <mergeCell ref="A50:B50"/>
    <mergeCell ref="A9:A10"/>
    <mergeCell ref="B9:B10"/>
    <mergeCell ref="C9:D9"/>
    <mergeCell ref="E9:F9"/>
    <mergeCell ref="G9:H9"/>
    <mergeCell ref="I9:J9"/>
    <mergeCell ref="A47:L47"/>
    <mergeCell ref="E1:I1"/>
    <mergeCell ref="A2:J2"/>
    <mergeCell ref="A3:J3"/>
    <mergeCell ref="A8:B8"/>
    <mergeCell ref="A5:L5"/>
    <mergeCell ref="H8:L8"/>
    <mergeCell ref="A51:J51"/>
    <mergeCell ref="H52:K52"/>
    <mergeCell ref="H53:J53"/>
    <mergeCell ref="A57:J57"/>
    <mergeCell ref="A59:J59"/>
    <mergeCell ref="I50:J5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P51"/>
  <sheetViews>
    <sheetView view="pageBreakPreview" zoomScale="80" zoomScaleNormal="90" zoomScaleSheetLayoutView="80" zoomScalePageLayoutView="0" workbookViewId="0" topLeftCell="A4">
      <pane xSplit="2" ySplit="5" topLeftCell="C32" activePane="bottomRight" state="frozen"/>
      <selection pane="topLeft" activeCell="A4" sqref="A4"/>
      <selection pane="topRight" activeCell="C4" sqref="C4"/>
      <selection pane="bottomLeft" activeCell="A9" sqref="A9"/>
      <selection pane="bottomRight" activeCell="F50" sqref="F50:G50"/>
    </sheetView>
  </sheetViews>
  <sheetFormatPr defaultColWidth="9.140625" defaultRowHeight="12.75"/>
  <cols>
    <col min="1" max="1" width="6.7109375" style="414" customWidth="1"/>
    <col min="2" max="2" width="27.421875" style="414" customWidth="1"/>
    <col min="3" max="3" width="17.28125" style="414" customWidth="1"/>
    <col min="4" max="4" width="21.00390625" style="414" customWidth="1"/>
    <col min="5" max="5" width="21.140625" style="414" customWidth="1"/>
    <col min="6" max="6" width="20.7109375" style="414" customWidth="1"/>
    <col min="7" max="7" width="23.57421875" style="414" customWidth="1"/>
    <col min="8" max="8" width="22.7109375" style="414" customWidth="1"/>
    <col min="9" max="9" width="22.7109375" style="414" hidden="1" customWidth="1"/>
    <col min="10" max="10" width="9.8515625" style="414" hidden="1" customWidth="1"/>
    <col min="11" max="16" width="0" style="414" hidden="1" customWidth="1"/>
    <col min="17" max="16384" width="9.140625" style="414" customWidth="1"/>
  </cols>
  <sheetData>
    <row r="1" spans="1:9" ht="15.75">
      <c r="A1" s="996" t="s">
        <v>0</v>
      </c>
      <c r="B1" s="996"/>
      <c r="C1" s="996"/>
      <c r="D1" s="996"/>
      <c r="E1" s="996"/>
      <c r="F1" s="996"/>
      <c r="G1" s="996"/>
      <c r="H1" s="495" t="s">
        <v>267</v>
      </c>
      <c r="I1" s="495"/>
    </row>
    <row r="2" spans="1:9" ht="15.75">
      <c r="A2" s="996" t="s">
        <v>656</v>
      </c>
      <c r="B2" s="996"/>
      <c r="C2" s="996"/>
      <c r="D2" s="996"/>
      <c r="E2" s="996"/>
      <c r="F2" s="996"/>
      <c r="G2" s="996"/>
      <c r="H2" s="76"/>
      <c r="I2" s="22"/>
    </row>
    <row r="4" spans="1:9" ht="18" customHeight="1">
      <c r="A4" s="1062" t="s">
        <v>660</v>
      </c>
      <c r="B4" s="1062"/>
      <c r="C4" s="1062"/>
      <c r="D4" s="1062"/>
      <c r="E4" s="1062"/>
      <c r="F4" s="1062"/>
      <c r="G4" s="1062"/>
      <c r="H4" s="1062"/>
      <c r="I4" s="880"/>
    </row>
    <row r="5" spans="1:2" ht="15.75">
      <c r="A5" s="107" t="s">
        <v>936</v>
      </c>
      <c r="B5" s="107"/>
    </row>
    <row r="6" spans="1:10" ht="15.75">
      <c r="A6" s="107"/>
      <c r="B6" s="107"/>
      <c r="G6" s="1063" t="s">
        <v>826</v>
      </c>
      <c r="H6" s="1063"/>
      <c r="I6" s="901"/>
      <c r="J6" s="415"/>
    </row>
    <row r="7" spans="1:9" ht="66" customHeight="1">
      <c r="A7" s="417" t="s">
        <v>2</v>
      </c>
      <c r="B7" s="417" t="s">
        <v>3</v>
      </c>
      <c r="C7" s="500" t="s">
        <v>269</v>
      </c>
      <c r="D7" s="500" t="s">
        <v>270</v>
      </c>
      <c r="E7" s="500" t="s">
        <v>271</v>
      </c>
      <c r="F7" s="500" t="s">
        <v>272</v>
      </c>
      <c r="G7" s="500" t="s">
        <v>273</v>
      </c>
      <c r="H7" s="500" t="s">
        <v>274</v>
      </c>
      <c r="I7" s="902"/>
    </row>
    <row r="8" spans="1:9" s="495" customFormat="1" ht="15">
      <c r="A8" s="496" t="s">
        <v>275</v>
      </c>
      <c r="B8" s="496" t="s">
        <v>276</v>
      </c>
      <c r="C8" s="496" t="s">
        <v>277</v>
      </c>
      <c r="D8" s="496" t="s">
        <v>278</v>
      </c>
      <c r="E8" s="496" t="s">
        <v>279</v>
      </c>
      <c r="F8" s="496" t="s">
        <v>280</v>
      </c>
      <c r="G8" s="496" t="s">
        <v>281</v>
      </c>
      <c r="H8" s="496" t="s">
        <v>282</v>
      </c>
      <c r="I8" s="903"/>
    </row>
    <row r="9" spans="1:15" s="495" customFormat="1" ht="15.75">
      <c r="A9" s="418">
        <v>1</v>
      </c>
      <c r="B9" s="423" t="s">
        <v>866</v>
      </c>
      <c r="C9" s="501">
        <v>240</v>
      </c>
      <c r="D9" s="501">
        <v>205</v>
      </c>
      <c r="E9" s="501">
        <v>414</v>
      </c>
      <c r="F9" s="904">
        <f>SUM(C9:E9)</f>
        <v>859</v>
      </c>
      <c r="G9" s="904">
        <v>859</v>
      </c>
      <c r="H9" s="905"/>
      <c r="I9" s="903">
        <f>D9+E9</f>
        <v>619</v>
      </c>
      <c r="J9" s="495">
        <v>15</v>
      </c>
      <c r="K9" s="495">
        <f aca="true" t="shared" si="0" ref="K9:K42">D9+J9</f>
        <v>220</v>
      </c>
      <c r="L9" s="495">
        <f>C9</f>
        <v>240</v>
      </c>
      <c r="M9" s="495">
        <f>D9+E9</f>
        <v>619</v>
      </c>
      <c r="N9" s="495">
        <v>868</v>
      </c>
      <c r="O9" s="495">
        <f>N9-J9</f>
        <v>853</v>
      </c>
    </row>
    <row r="10" spans="1:15" s="495" customFormat="1" ht="15.75">
      <c r="A10" s="418">
        <v>2</v>
      </c>
      <c r="B10" s="423" t="s">
        <v>867</v>
      </c>
      <c r="C10" s="501">
        <v>437</v>
      </c>
      <c r="D10" s="501">
        <v>261</v>
      </c>
      <c r="E10" s="501">
        <v>630</v>
      </c>
      <c r="F10" s="904">
        <f aca="true" t="shared" si="1" ref="F10:F43">SUM(C10:E10)</f>
        <v>1328</v>
      </c>
      <c r="G10" s="904">
        <v>1328</v>
      </c>
      <c r="H10" s="905"/>
      <c r="I10" s="903">
        <f aca="true" t="shared" si="2" ref="I10:I43">D10+E10</f>
        <v>891</v>
      </c>
      <c r="J10" s="495">
        <v>5</v>
      </c>
      <c r="K10" s="495">
        <f t="shared" si="0"/>
        <v>266</v>
      </c>
      <c r="L10" s="495">
        <f aca="true" t="shared" si="3" ref="L10:L42">C10</f>
        <v>437</v>
      </c>
      <c r="M10" s="495">
        <f aca="true" t="shared" si="4" ref="M10:M42">D10+E10</f>
        <v>891</v>
      </c>
      <c r="N10" s="495">
        <v>1319</v>
      </c>
      <c r="O10" s="495">
        <f aca="true" t="shared" si="5" ref="O10:O42">N10-J10</f>
        <v>1314</v>
      </c>
    </row>
    <row r="11" spans="1:15" s="495" customFormat="1" ht="15.75">
      <c r="A11" s="418">
        <v>3</v>
      </c>
      <c r="B11" s="423" t="s">
        <v>868</v>
      </c>
      <c r="C11" s="501">
        <v>817</v>
      </c>
      <c r="D11" s="501">
        <v>326</v>
      </c>
      <c r="E11" s="501">
        <v>895</v>
      </c>
      <c r="F11" s="904">
        <f t="shared" si="1"/>
        <v>2038</v>
      </c>
      <c r="G11" s="904">
        <v>2038</v>
      </c>
      <c r="H11" s="905"/>
      <c r="I11" s="903">
        <f t="shared" si="2"/>
        <v>1221</v>
      </c>
      <c r="J11" s="495">
        <v>5</v>
      </c>
      <c r="K11" s="495">
        <f t="shared" si="0"/>
        <v>331</v>
      </c>
      <c r="L11" s="495">
        <f t="shared" si="3"/>
        <v>817</v>
      </c>
      <c r="M11" s="495">
        <f t="shared" si="4"/>
        <v>1221</v>
      </c>
      <c r="N11" s="495">
        <v>2038</v>
      </c>
      <c r="O11" s="495">
        <f t="shared" si="5"/>
        <v>2033</v>
      </c>
    </row>
    <row r="12" spans="1:15" s="495" customFormat="1" ht="15.75">
      <c r="A12" s="418">
        <v>4</v>
      </c>
      <c r="B12" s="423" t="s">
        <v>869</v>
      </c>
      <c r="C12" s="501">
        <v>643</v>
      </c>
      <c r="D12" s="501">
        <v>359</v>
      </c>
      <c r="E12" s="501">
        <v>856</v>
      </c>
      <c r="F12" s="904">
        <f t="shared" si="1"/>
        <v>1858</v>
      </c>
      <c r="G12" s="904">
        <v>1858</v>
      </c>
      <c r="H12" s="905"/>
      <c r="I12" s="903">
        <f t="shared" si="2"/>
        <v>1215</v>
      </c>
      <c r="J12" s="495">
        <v>5</v>
      </c>
      <c r="K12" s="495">
        <f t="shared" si="0"/>
        <v>364</v>
      </c>
      <c r="L12" s="495">
        <f t="shared" si="3"/>
        <v>643</v>
      </c>
      <c r="M12" s="495">
        <f t="shared" si="4"/>
        <v>1215</v>
      </c>
      <c r="N12" s="495">
        <v>1858</v>
      </c>
      <c r="O12" s="495">
        <f t="shared" si="5"/>
        <v>1853</v>
      </c>
    </row>
    <row r="13" spans="1:15" s="495" customFormat="1" ht="15.75">
      <c r="A13" s="418">
        <v>5</v>
      </c>
      <c r="B13" s="423" t="s">
        <v>870</v>
      </c>
      <c r="C13" s="501">
        <v>916</v>
      </c>
      <c r="D13" s="501">
        <v>309</v>
      </c>
      <c r="E13" s="501">
        <v>1042</v>
      </c>
      <c r="F13" s="904">
        <f t="shared" si="1"/>
        <v>2267</v>
      </c>
      <c r="G13" s="904">
        <v>2267</v>
      </c>
      <c r="H13" s="905"/>
      <c r="I13" s="903">
        <f t="shared" si="2"/>
        <v>1351</v>
      </c>
      <c r="J13" s="495">
        <v>6</v>
      </c>
      <c r="K13" s="495">
        <f t="shared" si="0"/>
        <v>315</v>
      </c>
      <c r="L13" s="495">
        <f t="shared" si="3"/>
        <v>916</v>
      </c>
      <c r="M13" s="495">
        <f t="shared" si="4"/>
        <v>1351</v>
      </c>
      <c r="N13" s="495">
        <v>2267</v>
      </c>
      <c r="O13" s="495">
        <f t="shared" si="5"/>
        <v>2261</v>
      </c>
    </row>
    <row r="14" spans="1:15" s="495" customFormat="1" ht="15.75">
      <c r="A14" s="418">
        <v>6</v>
      </c>
      <c r="B14" s="423" t="s">
        <v>871</v>
      </c>
      <c r="C14" s="501">
        <v>655</v>
      </c>
      <c r="D14" s="501">
        <v>112</v>
      </c>
      <c r="E14" s="501">
        <v>451</v>
      </c>
      <c r="F14" s="904">
        <f t="shared" si="1"/>
        <v>1218</v>
      </c>
      <c r="G14" s="904">
        <v>1218</v>
      </c>
      <c r="H14" s="905"/>
      <c r="I14" s="903">
        <f t="shared" si="2"/>
        <v>563</v>
      </c>
      <c r="J14" s="495">
        <v>3</v>
      </c>
      <c r="K14" s="495">
        <f t="shared" si="0"/>
        <v>115</v>
      </c>
      <c r="L14" s="495">
        <f t="shared" si="3"/>
        <v>655</v>
      </c>
      <c r="M14" s="495">
        <f t="shared" si="4"/>
        <v>563</v>
      </c>
      <c r="N14" s="495">
        <v>1218</v>
      </c>
      <c r="O14" s="495">
        <f t="shared" si="5"/>
        <v>1215</v>
      </c>
    </row>
    <row r="15" spans="1:15" s="495" customFormat="1" ht="15.75">
      <c r="A15" s="418">
        <v>7</v>
      </c>
      <c r="B15" s="423" t="s">
        <v>872</v>
      </c>
      <c r="C15" s="501">
        <v>819</v>
      </c>
      <c r="D15" s="501">
        <v>187</v>
      </c>
      <c r="E15" s="501">
        <v>469</v>
      </c>
      <c r="F15" s="904">
        <f t="shared" si="1"/>
        <v>1475</v>
      </c>
      <c r="G15" s="904">
        <v>1475</v>
      </c>
      <c r="H15" s="905"/>
      <c r="I15" s="903">
        <f t="shared" si="2"/>
        <v>656</v>
      </c>
      <c r="J15" s="495">
        <v>3</v>
      </c>
      <c r="K15" s="495">
        <f t="shared" si="0"/>
        <v>190</v>
      </c>
      <c r="L15" s="495">
        <f t="shared" si="3"/>
        <v>819</v>
      </c>
      <c r="M15" s="495">
        <f t="shared" si="4"/>
        <v>656</v>
      </c>
      <c r="N15" s="495">
        <v>1475</v>
      </c>
      <c r="O15" s="495">
        <f t="shared" si="5"/>
        <v>1472</v>
      </c>
    </row>
    <row r="16" spans="1:15" s="495" customFormat="1" ht="15.75">
      <c r="A16" s="418">
        <v>8</v>
      </c>
      <c r="B16" s="423" t="s">
        <v>873</v>
      </c>
      <c r="C16" s="501">
        <v>1192</v>
      </c>
      <c r="D16" s="501">
        <v>187</v>
      </c>
      <c r="E16" s="501">
        <v>658</v>
      </c>
      <c r="F16" s="904">
        <f t="shared" si="1"/>
        <v>2037</v>
      </c>
      <c r="G16" s="904">
        <v>2037</v>
      </c>
      <c r="H16" s="905"/>
      <c r="I16" s="903">
        <f t="shared" si="2"/>
        <v>845</v>
      </c>
      <c r="J16" s="495">
        <v>4</v>
      </c>
      <c r="K16" s="495">
        <f t="shared" si="0"/>
        <v>191</v>
      </c>
      <c r="L16" s="495">
        <f t="shared" si="3"/>
        <v>1192</v>
      </c>
      <c r="M16" s="495">
        <f t="shared" si="4"/>
        <v>845</v>
      </c>
      <c r="N16" s="495">
        <v>2037</v>
      </c>
      <c r="O16" s="495">
        <f t="shared" si="5"/>
        <v>2033</v>
      </c>
    </row>
    <row r="17" spans="1:15" s="495" customFormat="1" ht="15.75">
      <c r="A17" s="418">
        <v>9</v>
      </c>
      <c r="B17" s="423" t="s">
        <v>874</v>
      </c>
      <c r="C17" s="501">
        <v>934</v>
      </c>
      <c r="D17" s="501">
        <v>164</v>
      </c>
      <c r="E17" s="501">
        <v>566</v>
      </c>
      <c r="F17" s="904">
        <f t="shared" si="1"/>
        <v>1664</v>
      </c>
      <c r="G17" s="904">
        <v>1664</v>
      </c>
      <c r="H17" s="905"/>
      <c r="I17" s="903">
        <f t="shared" si="2"/>
        <v>730</v>
      </c>
      <c r="J17" s="495">
        <v>4</v>
      </c>
      <c r="K17" s="495">
        <f t="shared" si="0"/>
        <v>168</v>
      </c>
      <c r="L17" s="495">
        <f t="shared" si="3"/>
        <v>934</v>
      </c>
      <c r="M17" s="495">
        <f t="shared" si="4"/>
        <v>730</v>
      </c>
      <c r="N17" s="495">
        <v>1664</v>
      </c>
      <c r="O17" s="495">
        <f t="shared" si="5"/>
        <v>1660</v>
      </c>
    </row>
    <row r="18" spans="1:15" s="495" customFormat="1" ht="15.75">
      <c r="A18" s="418">
        <v>10</v>
      </c>
      <c r="B18" s="423" t="s">
        <v>875</v>
      </c>
      <c r="C18" s="501">
        <v>1300</v>
      </c>
      <c r="D18" s="501">
        <v>349</v>
      </c>
      <c r="E18" s="501">
        <v>793</v>
      </c>
      <c r="F18" s="904">
        <f t="shared" si="1"/>
        <v>2442</v>
      </c>
      <c r="G18" s="904">
        <v>2442</v>
      </c>
      <c r="H18" s="905"/>
      <c r="I18" s="903">
        <f t="shared" si="2"/>
        <v>1142</v>
      </c>
      <c r="J18" s="495">
        <v>9</v>
      </c>
      <c r="K18" s="495">
        <f t="shared" si="0"/>
        <v>358</v>
      </c>
      <c r="L18" s="495">
        <f t="shared" si="3"/>
        <v>1300</v>
      </c>
      <c r="M18" s="495">
        <f t="shared" si="4"/>
        <v>1142</v>
      </c>
      <c r="N18" s="495">
        <v>2445</v>
      </c>
      <c r="O18" s="495">
        <f t="shared" si="5"/>
        <v>2436</v>
      </c>
    </row>
    <row r="19" spans="1:15" s="495" customFormat="1" ht="15.75">
      <c r="A19" s="418">
        <v>11</v>
      </c>
      <c r="B19" s="423" t="s">
        <v>876</v>
      </c>
      <c r="C19" s="501">
        <v>729</v>
      </c>
      <c r="D19" s="501">
        <v>204</v>
      </c>
      <c r="E19" s="501">
        <v>536</v>
      </c>
      <c r="F19" s="904">
        <f t="shared" si="1"/>
        <v>1469</v>
      </c>
      <c r="G19" s="904">
        <v>1469</v>
      </c>
      <c r="H19" s="905"/>
      <c r="I19" s="903">
        <f t="shared" si="2"/>
        <v>740</v>
      </c>
      <c r="J19" s="495">
        <v>0</v>
      </c>
      <c r="K19" s="495">
        <f t="shared" si="0"/>
        <v>204</v>
      </c>
      <c r="L19" s="495">
        <f t="shared" si="3"/>
        <v>729</v>
      </c>
      <c r="M19" s="495">
        <f t="shared" si="4"/>
        <v>740</v>
      </c>
      <c r="N19" s="495">
        <v>1466</v>
      </c>
      <c r="O19" s="495">
        <f t="shared" si="5"/>
        <v>1466</v>
      </c>
    </row>
    <row r="20" spans="1:15" s="495" customFormat="1" ht="15.75">
      <c r="A20" s="418">
        <v>12</v>
      </c>
      <c r="B20" s="423" t="s">
        <v>877</v>
      </c>
      <c r="C20" s="501">
        <v>961</v>
      </c>
      <c r="D20" s="501">
        <v>362</v>
      </c>
      <c r="E20" s="501">
        <v>1075</v>
      </c>
      <c r="F20" s="904">
        <f t="shared" si="1"/>
        <v>2398</v>
      </c>
      <c r="G20" s="904">
        <v>2398</v>
      </c>
      <c r="H20" s="905"/>
      <c r="I20" s="903">
        <f t="shared" si="2"/>
        <v>1437</v>
      </c>
      <c r="J20" s="495">
        <v>5</v>
      </c>
      <c r="K20" s="495">
        <f t="shared" si="0"/>
        <v>367</v>
      </c>
      <c r="L20" s="495">
        <f t="shared" si="3"/>
        <v>961</v>
      </c>
      <c r="M20" s="495">
        <f t="shared" si="4"/>
        <v>1437</v>
      </c>
      <c r="N20" s="495">
        <v>2398</v>
      </c>
      <c r="O20" s="495">
        <f t="shared" si="5"/>
        <v>2393</v>
      </c>
    </row>
    <row r="21" spans="1:15" s="495" customFormat="1" ht="15.75">
      <c r="A21" s="418">
        <v>13</v>
      </c>
      <c r="B21" s="423" t="s">
        <v>878</v>
      </c>
      <c r="C21" s="501">
        <v>818</v>
      </c>
      <c r="D21" s="501">
        <v>319</v>
      </c>
      <c r="E21" s="501">
        <v>867</v>
      </c>
      <c r="F21" s="904">
        <f t="shared" si="1"/>
        <v>2004</v>
      </c>
      <c r="G21" s="904">
        <v>2004</v>
      </c>
      <c r="H21" s="905"/>
      <c r="I21" s="903">
        <f t="shared" si="2"/>
        <v>1186</v>
      </c>
      <c r="J21" s="495">
        <v>2</v>
      </c>
      <c r="K21" s="495">
        <f t="shared" si="0"/>
        <v>321</v>
      </c>
      <c r="L21" s="495">
        <f t="shared" si="3"/>
        <v>818</v>
      </c>
      <c r="M21" s="495">
        <f t="shared" si="4"/>
        <v>1186</v>
      </c>
      <c r="N21" s="495">
        <v>2004</v>
      </c>
      <c r="O21" s="495">
        <f t="shared" si="5"/>
        <v>2002</v>
      </c>
    </row>
    <row r="22" spans="1:15" s="495" customFormat="1" ht="15.75">
      <c r="A22" s="418">
        <v>14</v>
      </c>
      <c r="B22" s="423" t="s">
        <v>879</v>
      </c>
      <c r="C22" s="501">
        <v>350</v>
      </c>
      <c r="D22" s="501">
        <v>147</v>
      </c>
      <c r="E22" s="501">
        <v>442</v>
      </c>
      <c r="F22" s="904">
        <f t="shared" si="1"/>
        <v>939</v>
      </c>
      <c r="G22" s="904">
        <v>939</v>
      </c>
      <c r="H22" s="905"/>
      <c r="I22" s="903">
        <f t="shared" si="2"/>
        <v>589</v>
      </c>
      <c r="J22" s="495">
        <v>2</v>
      </c>
      <c r="K22" s="495">
        <f t="shared" si="0"/>
        <v>149</v>
      </c>
      <c r="L22" s="495">
        <f t="shared" si="3"/>
        <v>350</v>
      </c>
      <c r="M22" s="495">
        <f t="shared" si="4"/>
        <v>589</v>
      </c>
      <c r="N22" s="495">
        <v>939</v>
      </c>
      <c r="O22" s="495">
        <f t="shared" si="5"/>
        <v>937</v>
      </c>
    </row>
    <row r="23" spans="1:15" s="495" customFormat="1" ht="15.75">
      <c r="A23" s="418">
        <v>15</v>
      </c>
      <c r="B23" s="423" t="s">
        <v>880</v>
      </c>
      <c r="C23" s="501">
        <v>134</v>
      </c>
      <c r="D23" s="501">
        <v>97</v>
      </c>
      <c r="E23" s="501">
        <v>269</v>
      </c>
      <c r="F23" s="904">
        <f t="shared" si="1"/>
        <v>500</v>
      </c>
      <c r="G23" s="904">
        <v>500</v>
      </c>
      <c r="H23" s="905"/>
      <c r="I23" s="903">
        <f t="shared" si="2"/>
        <v>366</v>
      </c>
      <c r="J23" s="495">
        <v>3</v>
      </c>
      <c r="K23" s="495">
        <f t="shared" si="0"/>
        <v>100</v>
      </c>
      <c r="L23" s="495">
        <f t="shared" si="3"/>
        <v>134</v>
      </c>
      <c r="M23" s="495">
        <f t="shared" si="4"/>
        <v>366</v>
      </c>
      <c r="N23" s="495">
        <v>500</v>
      </c>
      <c r="O23" s="495">
        <f t="shared" si="5"/>
        <v>497</v>
      </c>
    </row>
    <row r="24" spans="1:15" s="495" customFormat="1" ht="15.75">
      <c r="A24" s="418">
        <v>16</v>
      </c>
      <c r="B24" s="423" t="s">
        <v>881</v>
      </c>
      <c r="C24" s="501">
        <v>1297</v>
      </c>
      <c r="D24" s="501">
        <v>390</v>
      </c>
      <c r="E24" s="501">
        <v>1013</v>
      </c>
      <c r="F24" s="904">
        <f t="shared" si="1"/>
        <v>2700</v>
      </c>
      <c r="G24" s="904">
        <v>2700</v>
      </c>
      <c r="H24" s="905"/>
      <c r="I24" s="903">
        <f t="shared" si="2"/>
        <v>1403</v>
      </c>
      <c r="J24" s="495">
        <v>5</v>
      </c>
      <c r="K24" s="495">
        <f t="shared" si="0"/>
        <v>395</v>
      </c>
      <c r="L24" s="495">
        <f t="shared" si="3"/>
        <v>1297</v>
      </c>
      <c r="M24" s="495">
        <f t="shared" si="4"/>
        <v>1403</v>
      </c>
      <c r="N24" s="495">
        <v>2700</v>
      </c>
      <c r="O24" s="495">
        <f t="shared" si="5"/>
        <v>2695</v>
      </c>
    </row>
    <row r="25" spans="1:15" s="495" customFormat="1" ht="15.75">
      <c r="A25" s="418">
        <v>17</v>
      </c>
      <c r="B25" s="423" t="s">
        <v>882</v>
      </c>
      <c r="C25" s="501">
        <v>711</v>
      </c>
      <c r="D25" s="501">
        <v>227</v>
      </c>
      <c r="E25" s="501">
        <v>698</v>
      </c>
      <c r="F25" s="904">
        <f t="shared" si="1"/>
        <v>1636</v>
      </c>
      <c r="G25" s="904">
        <v>1636</v>
      </c>
      <c r="H25" s="905"/>
      <c r="I25" s="903">
        <f t="shared" si="2"/>
        <v>925</v>
      </c>
      <c r="J25" s="495">
        <v>4</v>
      </c>
      <c r="K25" s="495">
        <f t="shared" si="0"/>
        <v>231</v>
      </c>
      <c r="L25" s="495">
        <f t="shared" si="3"/>
        <v>711</v>
      </c>
      <c r="M25" s="495">
        <f t="shared" si="4"/>
        <v>925</v>
      </c>
      <c r="N25" s="495">
        <v>1636</v>
      </c>
      <c r="O25" s="495">
        <f t="shared" si="5"/>
        <v>1632</v>
      </c>
    </row>
    <row r="26" spans="1:15" s="495" customFormat="1" ht="15.75">
      <c r="A26" s="424">
        <v>18</v>
      </c>
      <c r="B26" s="425" t="s">
        <v>883</v>
      </c>
      <c r="C26" s="501">
        <v>270</v>
      </c>
      <c r="D26" s="501">
        <v>291</v>
      </c>
      <c r="E26" s="501">
        <v>849</v>
      </c>
      <c r="F26" s="904">
        <f t="shared" si="1"/>
        <v>1410</v>
      </c>
      <c r="G26" s="904">
        <v>1408</v>
      </c>
      <c r="H26" s="905">
        <v>2</v>
      </c>
      <c r="I26" s="903">
        <f t="shared" si="2"/>
        <v>1140</v>
      </c>
      <c r="J26" s="495">
        <v>6</v>
      </c>
      <c r="K26" s="495">
        <f t="shared" si="0"/>
        <v>297</v>
      </c>
      <c r="L26" s="495">
        <f t="shared" si="3"/>
        <v>270</v>
      </c>
      <c r="M26" s="495">
        <f t="shared" si="4"/>
        <v>1140</v>
      </c>
      <c r="N26" s="495">
        <v>1410</v>
      </c>
      <c r="O26" s="495">
        <f t="shared" si="5"/>
        <v>1404</v>
      </c>
    </row>
    <row r="27" spans="1:15" s="495" customFormat="1" ht="15.75">
      <c r="A27" s="418">
        <v>19</v>
      </c>
      <c r="B27" s="423" t="s">
        <v>884</v>
      </c>
      <c r="C27" s="501">
        <v>246</v>
      </c>
      <c r="D27" s="501">
        <v>185</v>
      </c>
      <c r="E27" s="501">
        <v>537</v>
      </c>
      <c r="F27" s="904">
        <f t="shared" si="1"/>
        <v>968</v>
      </c>
      <c r="G27" s="904">
        <v>968</v>
      </c>
      <c r="H27" s="905"/>
      <c r="I27" s="903">
        <f t="shared" si="2"/>
        <v>722</v>
      </c>
      <c r="J27" s="495">
        <v>2</v>
      </c>
      <c r="K27" s="495">
        <f t="shared" si="0"/>
        <v>187</v>
      </c>
      <c r="L27" s="495">
        <f t="shared" si="3"/>
        <v>246</v>
      </c>
      <c r="M27" s="495">
        <f t="shared" si="4"/>
        <v>722</v>
      </c>
      <c r="N27" s="495">
        <v>968</v>
      </c>
      <c r="O27" s="495">
        <f t="shared" si="5"/>
        <v>966</v>
      </c>
    </row>
    <row r="28" spans="1:15" s="495" customFormat="1" ht="15.75">
      <c r="A28" s="424">
        <v>20</v>
      </c>
      <c r="B28" s="425" t="s">
        <v>885</v>
      </c>
      <c r="C28" s="501">
        <v>228</v>
      </c>
      <c r="D28" s="501">
        <v>215</v>
      </c>
      <c r="E28" s="501">
        <v>635</v>
      </c>
      <c r="F28" s="904">
        <f t="shared" si="1"/>
        <v>1078</v>
      </c>
      <c r="G28" s="904">
        <v>1078</v>
      </c>
      <c r="H28" s="905"/>
      <c r="I28" s="903">
        <f t="shared" si="2"/>
        <v>850</v>
      </c>
      <c r="J28" s="495">
        <v>3</v>
      </c>
      <c r="K28" s="495">
        <f t="shared" si="0"/>
        <v>218</v>
      </c>
      <c r="L28" s="495">
        <f t="shared" si="3"/>
        <v>228</v>
      </c>
      <c r="M28" s="495">
        <f t="shared" si="4"/>
        <v>850</v>
      </c>
      <c r="N28" s="495">
        <v>1078</v>
      </c>
      <c r="O28" s="495">
        <f t="shared" si="5"/>
        <v>1075</v>
      </c>
    </row>
    <row r="29" spans="1:15" s="495" customFormat="1" ht="15.75">
      <c r="A29" s="418">
        <v>21</v>
      </c>
      <c r="B29" s="423" t="s">
        <v>886</v>
      </c>
      <c r="C29" s="501">
        <v>464</v>
      </c>
      <c r="D29" s="501">
        <v>134</v>
      </c>
      <c r="E29" s="501">
        <v>492</v>
      </c>
      <c r="F29" s="904">
        <f t="shared" si="1"/>
        <v>1090</v>
      </c>
      <c r="G29" s="904">
        <v>1090</v>
      </c>
      <c r="H29" s="905"/>
      <c r="I29" s="903">
        <f t="shared" si="2"/>
        <v>626</v>
      </c>
      <c r="J29" s="495">
        <v>5</v>
      </c>
      <c r="K29" s="495">
        <f t="shared" si="0"/>
        <v>139</v>
      </c>
      <c r="L29" s="495">
        <f t="shared" si="3"/>
        <v>464</v>
      </c>
      <c r="M29" s="495">
        <f t="shared" si="4"/>
        <v>626</v>
      </c>
      <c r="N29" s="495">
        <v>1093</v>
      </c>
      <c r="O29" s="495">
        <f t="shared" si="5"/>
        <v>1088</v>
      </c>
    </row>
    <row r="30" spans="1:15" s="495" customFormat="1" ht="15.75">
      <c r="A30" s="418">
        <v>22</v>
      </c>
      <c r="B30" s="423" t="s">
        <v>887</v>
      </c>
      <c r="C30" s="501">
        <v>622</v>
      </c>
      <c r="D30" s="501">
        <v>128</v>
      </c>
      <c r="E30" s="501">
        <v>521</v>
      </c>
      <c r="F30" s="904">
        <f t="shared" si="1"/>
        <v>1271</v>
      </c>
      <c r="G30" s="904">
        <v>1271</v>
      </c>
      <c r="H30" s="905"/>
      <c r="I30" s="903">
        <f t="shared" si="2"/>
        <v>649</v>
      </c>
      <c r="J30" s="495">
        <v>0</v>
      </c>
      <c r="K30" s="495">
        <f t="shared" si="0"/>
        <v>128</v>
      </c>
      <c r="L30" s="495">
        <f t="shared" si="3"/>
        <v>622</v>
      </c>
      <c r="M30" s="495">
        <f t="shared" si="4"/>
        <v>649</v>
      </c>
      <c r="N30" s="495">
        <v>1269</v>
      </c>
      <c r="O30" s="495">
        <f t="shared" si="5"/>
        <v>1269</v>
      </c>
    </row>
    <row r="31" spans="1:15" s="495" customFormat="1" ht="15.75">
      <c r="A31" s="418">
        <v>23</v>
      </c>
      <c r="B31" s="423" t="s">
        <v>888</v>
      </c>
      <c r="C31" s="501">
        <v>461</v>
      </c>
      <c r="D31" s="501">
        <v>302</v>
      </c>
      <c r="E31" s="501">
        <v>756</v>
      </c>
      <c r="F31" s="904">
        <f t="shared" si="1"/>
        <v>1519</v>
      </c>
      <c r="G31" s="904">
        <v>1519</v>
      </c>
      <c r="H31" s="905"/>
      <c r="I31" s="903">
        <f t="shared" si="2"/>
        <v>1058</v>
      </c>
      <c r="J31" s="495">
        <v>13</v>
      </c>
      <c r="K31" s="495">
        <f t="shared" si="0"/>
        <v>315</v>
      </c>
      <c r="L31" s="495">
        <f t="shared" si="3"/>
        <v>461</v>
      </c>
      <c r="M31" s="495">
        <f t="shared" si="4"/>
        <v>1058</v>
      </c>
      <c r="N31" s="495">
        <v>1518</v>
      </c>
      <c r="O31" s="495">
        <f t="shared" si="5"/>
        <v>1505</v>
      </c>
    </row>
    <row r="32" spans="1:15" s="495" customFormat="1" ht="15.75">
      <c r="A32" s="418">
        <v>24</v>
      </c>
      <c r="B32" s="423" t="s">
        <v>889</v>
      </c>
      <c r="C32" s="501">
        <v>192</v>
      </c>
      <c r="D32" s="501">
        <v>191</v>
      </c>
      <c r="E32" s="501">
        <v>469</v>
      </c>
      <c r="F32" s="904">
        <f t="shared" si="1"/>
        <v>852</v>
      </c>
      <c r="G32" s="904">
        <v>852</v>
      </c>
      <c r="H32" s="905"/>
      <c r="I32" s="903">
        <f t="shared" si="2"/>
        <v>660</v>
      </c>
      <c r="J32" s="495">
        <v>6</v>
      </c>
      <c r="K32" s="495">
        <f t="shared" si="0"/>
        <v>197</v>
      </c>
      <c r="L32" s="495">
        <f t="shared" si="3"/>
        <v>192</v>
      </c>
      <c r="M32" s="495">
        <f t="shared" si="4"/>
        <v>660</v>
      </c>
      <c r="N32" s="495">
        <v>852</v>
      </c>
      <c r="O32" s="495">
        <f t="shared" si="5"/>
        <v>846</v>
      </c>
    </row>
    <row r="33" spans="1:15" s="495" customFormat="1" ht="15.75">
      <c r="A33" s="418">
        <v>25</v>
      </c>
      <c r="B33" s="423" t="s">
        <v>890</v>
      </c>
      <c r="C33" s="501">
        <v>550</v>
      </c>
      <c r="D33" s="501">
        <v>355</v>
      </c>
      <c r="E33" s="501">
        <v>878</v>
      </c>
      <c r="F33" s="904">
        <f t="shared" si="1"/>
        <v>1783</v>
      </c>
      <c r="G33" s="904">
        <v>1783</v>
      </c>
      <c r="H33" s="905"/>
      <c r="I33" s="903">
        <f t="shared" si="2"/>
        <v>1233</v>
      </c>
      <c r="J33" s="495">
        <v>14</v>
      </c>
      <c r="K33" s="495">
        <f t="shared" si="0"/>
        <v>369</v>
      </c>
      <c r="L33" s="495">
        <f t="shared" si="3"/>
        <v>550</v>
      </c>
      <c r="M33" s="495">
        <f t="shared" si="4"/>
        <v>1233</v>
      </c>
      <c r="N33" s="495">
        <v>1790</v>
      </c>
      <c r="O33" s="495">
        <f t="shared" si="5"/>
        <v>1776</v>
      </c>
    </row>
    <row r="34" spans="1:15" s="495" customFormat="1" ht="15.75">
      <c r="A34" s="418">
        <v>26</v>
      </c>
      <c r="B34" s="423" t="s">
        <v>891</v>
      </c>
      <c r="C34" s="501">
        <v>757</v>
      </c>
      <c r="D34" s="501">
        <v>311</v>
      </c>
      <c r="E34" s="501">
        <v>1181</v>
      </c>
      <c r="F34" s="904">
        <f t="shared" si="1"/>
        <v>2249</v>
      </c>
      <c r="G34" s="904">
        <v>2249</v>
      </c>
      <c r="H34" s="905"/>
      <c r="I34" s="903">
        <f t="shared" si="2"/>
        <v>1492</v>
      </c>
      <c r="J34" s="495">
        <v>0</v>
      </c>
      <c r="K34" s="495">
        <f t="shared" si="0"/>
        <v>311</v>
      </c>
      <c r="L34" s="495">
        <f t="shared" si="3"/>
        <v>757</v>
      </c>
      <c r="M34" s="495">
        <f t="shared" si="4"/>
        <v>1492</v>
      </c>
      <c r="N34" s="495">
        <v>2242</v>
      </c>
      <c r="O34" s="495">
        <f t="shared" si="5"/>
        <v>2242</v>
      </c>
    </row>
    <row r="35" spans="1:15" s="495" customFormat="1" ht="15.75">
      <c r="A35" s="418">
        <v>27</v>
      </c>
      <c r="B35" s="423" t="s">
        <v>892</v>
      </c>
      <c r="C35" s="501">
        <v>471</v>
      </c>
      <c r="D35" s="501">
        <v>280</v>
      </c>
      <c r="E35" s="501">
        <v>928</v>
      </c>
      <c r="F35" s="904">
        <f t="shared" si="1"/>
        <v>1679</v>
      </c>
      <c r="G35" s="904">
        <v>1679</v>
      </c>
      <c r="H35" s="905"/>
      <c r="I35" s="903">
        <f t="shared" si="2"/>
        <v>1208</v>
      </c>
      <c r="J35" s="495">
        <v>9</v>
      </c>
      <c r="K35" s="495">
        <f t="shared" si="0"/>
        <v>289</v>
      </c>
      <c r="L35" s="495">
        <f t="shared" si="3"/>
        <v>471</v>
      </c>
      <c r="M35" s="495">
        <f t="shared" si="4"/>
        <v>1208</v>
      </c>
      <c r="N35" s="495">
        <v>1679</v>
      </c>
      <c r="O35" s="495">
        <f t="shared" si="5"/>
        <v>1670</v>
      </c>
    </row>
    <row r="36" spans="1:15" s="495" customFormat="1" ht="15.75">
      <c r="A36" s="418">
        <v>28</v>
      </c>
      <c r="B36" s="423" t="s">
        <v>893</v>
      </c>
      <c r="C36" s="501">
        <v>865</v>
      </c>
      <c r="D36" s="501">
        <v>331</v>
      </c>
      <c r="E36" s="501">
        <v>1124</v>
      </c>
      <c r="F36" s="904">
        <f t="shared" si="1"/>
        <v>2320</v>
      </c>
      <c r="G36" s="904">
        <v>2320</v>
      </c>
      <c r="H36" s="905"/>
      <c r="I36" s="903">
        <f t="shared" si="2"/>
        <v>1455</v>
      </c>
      <c r="J36" s="495">
        <v>4</v>
      </c>
      <c r="K36" s="495">
        <f t="shared" si="0"/>
        <v>335</v>
      </c>
      <c r="L36" s="495">
        <f t="shared" si="3"/>
        <v>865</v>
      </c>
      <c r="M36" s="495">
        <f t="shared" si="4"/>
        <v>1455</v>
      </c>
      <c r="N36" s="495">
        <v>2320</v>
      </c>
      <c r="O36" s="495">
        <f t="shared" si="5"/>
        <v>2316</v>
      </c>
    </row>
    <row r="37" spans="1:15" s="495" customFormat="1" ht="15.75">
      <c r="A37" s="418">
        <v>29</v>
      </c>
      <c r="B37" s="423" t="s">
        <v>894</v>
      </c>
      <c r="C37" s="501">
        <v>540</v>
      </c>
      <c r="D37" s="501">
        <v>299</v>
      </c>
      <c r="E37" s="501">
        <v>929</v>
      </c>
      <c r="F37" s="904">
        <f t="shared" si="1"/>
        <v>1768</v>
      </c>
      <c r="G37" s="904">
        <v>1768</v>
      </c>
      <c r="H37" s="905"/>
      <c r="I37" s="903">
        <f t="shared" si="2"/>
        <v>1228</v>
      </c>
      <c r="J37" s="495">
        <v>10</v>
      </c>
      <c r="K37" s="495">
        <f t="shared" si="0"/>
        <v>309</v>
      </c>
      <c r="L37" s="495">
        <f t="shared" si="3"/>
        <v>540</v>
      </c>
      <c r="M37" s="495">
        <f t="shared" si="4"/>
        <v>1228</v>
      </c>
      <c r="N37" s="495">
        <v>1768</v>
      </c>
      <c r="O37" s="495">
        <f t="shared" si="5"/>
        <v>1758</v>
      </c>
    </row>
    <row r="38" spans="1:15" s="495" customFormat="1" ht="15.75">
      <c r="A38" s="418">
        <v>30</v>
      </c>
      <c r="B38" s="423" t="s">
        <v>895</v>
      </c>
      <c r="C38" s="501">
        <v>530</v>
      </c>
      <c r="D38" s="501">
        <v>262</v>
      </c>
      <c r="E38" s="501">
        <v>889</v>
      </c>
      <c r="F38" s="904">
        <f t="shared" si="1"/>
        <v>1681</v>
      </c>
      <c r="G38" s="904">
        <v>1681</v>
      </c>
      <c r="H38" s="905"/>
      <c r="I38" s="903">
        <f t="shared" si="2"/>
        <v>1151</v>
      </c>
      <c r="J38" s="495">
        <v>5</v>
      </c>
      <c r="K38" s="495">
        <f t="shared" si="0"/>
        <v>267</v>
      </c>
      <c r="L38" s="495">
        <f t="shared" si="3"/>
        <v>530</v>
      </c>
      <c r="M38" s="495">
        <f t="shared" si="4"/>
        <v>1151</v>
      </c>
      <c r="N38" s="495">
        <v>1681</v>
      </c>
      <c r="O38" s="495">
        <f t="shared" si="5"/>
        <v>1676</v>
      </c>
    </row>
    <row r="39" spans="1:15" s="495" customFormat="1" ht="15.75">
      <c r="A39" s="418">
        <v>31</v>
      </c>
      <c r="B39" s="423" t="s">
        <v>896</v>
      </c>
      <c r="C39" s="501">
        <v>790</v>
      </c>
      <c r="D39" s="501">
        <v>392</v>
      </c>
      <c r="E39" s="501">
        <v>1182</v>
      </c>
      <c r="F39" s="904">
        <f t="shared" si="1"/>
        <v>2364</v>
      </c>
      <c r="G39" s="904">
        <v>2364</v>
      </c>
      <c r="H39" s="905"/>
      <c r="I39" s="903">
        <f t="shared" si="2"/>
        <v>1574</v>
      </c>
      <c r="J39" s="495">
        <v>20</v>
      </c>
      <c r="K39" s="495">
        <f t="shared" si="0"/>
        <v>412</v>
      </c>
      <c r="L39" s="495">
        <f t="shared" si="3"/>
        <v>790</v>
      </c>
      <c r="M39" s="495">
        <f t="shared" si="4"/>
        <v>1574</v>
      </c>
      <c r="N39" s="495">
        <v>2364</v>
      </c>
      <c r="O39" s="495">
        <f t="shared" si="5"/>
        <v>2344</v>
      </c>
    </row>
    <row r="40" spans="1:15" s="495" customFormat="1" ht="15.75">
      <c r="A40" s="418">
        <v>32</v>
      </c>
      <c r="B40" s="423" t="s">
        <v>897</v>
      </c>
      <c r="C40" s="501">
        <v>386</v>
      </c>
      <c r="D40" s="501">
        <v>178</v>
      </c>
      <c r="E40" s="501">
        <v>591</v>
      </c>
      <c r="F40" s="904">
        <f t="shared" si="1"/>
        <v>1155</v>
      </c>
      <c r="G40" s="904">
        <v>1155</v>
      </c>
      <c r="H40" s="905"/>
      <c r="I40" s="903">
        <f t="shared" si="2"/>
        <v>769</v>
      </c>
      <c r="J40" s="495">
        <v>8</v>
      </c>
      <c r="K40" s="495">
        <f t="shared" si="0"/>
        <v>186</v>
      </c>
      <c r="L40" s="495">
        <f t="shared" si="3"/>
        <v>386</v>
      </c>
      <c r="M40" s="495">
        <f t="shared" si="4"/>
        <v>769</v>
      </c>
      <c r="N40" s="495">
        <v>1155</v>
      </c>
      <c r="O40" s="495">
        <f t="shared" si="5"/>
        <v>1147</v>
      </c>
    </row>
    <row r="41" spans="1:15" ht="15.75">
      <c r="A41" s="418">
        <v>33</v>
      </c>
      <c r="B41" s="423" t="s">
        <v>898</v>
      </c>
      <c r="C41" s="497">
        <v>695</v>
      </c>
      <c r="D41" s="497">
        <v>209</v>
      </c>
      <c r="E41" s="497">
        <v>816</v>
      </c>
      <c r="F41" s="904">
        <f t="shared" si="1"/>
        <v>1720</v>
      </c>
      <c r="G41" s="904">
        <v>1720</v>
      </c>
      <c r="H41" s="905"/>
      <c r="I41" s="903">
        <f t="shared" si="2"/>
        <v>1025</v>
      </c>
      <c r="J41" s="495">
        <v>10</v>
      </c>
      <c r="K41" s="495">
        <f t="shared" si="0"/>
        <v>219</v>
      </c>
      <c r="L41" s="495">
        <f t="shared" si="3"/>
        <v>695</v>
      </c>
      <c r="M41" s="495">
        <f t="shared" si="4"/>
        <v>1025</v>
      </c>
      <c r="N41" s="414">
        <v>1720</v>
      </c>
      <c r="O41" s="495">
        <f t="shared" si="5"/>
        <v>1710</v>
      </c>
    </row>
    <row r="42" spans="1:15" ht="15.75">
      <c r="A42" s="418">
        <v>34</v>
      </c>
      <c r="B42" s="423" t="s">
        <v>899</v>
      </c>
      <c r="C42" s="497">
        <v>464</v>
      </c>
      <c r="D42" s="497">
        <v>138</v>
      </c>
      <c r="E42" s="497">
        <v>498</v>
      </c>
      <c r="F42" s="904">
        <f t="shared" si="1"/>
        <v>1100</v>
      </c>
      <c r="G42" s="904">
        <v>1100</v>
      </c>
      <c r="H42" s="905"/>
      <c r="I42" s="903">
        <f t="shared" si="2"/>
        <v>636</v>
      </c>
      <c r="J42" s="495">
        <v>5</v>
      </c>
      <c r="K42" s="495">
        <f t="shared" si="0"/>
        <v>143</v>
      </c>
      <c r="L42" s="495">
        <f t="shared" si="3"/>
        <v>464</v>
      </c>
      <c r="M42" s="495">
        <f t="shared" si="4"/>
        <v>636</v>
      </c>
      <c r="N42" s="414">
        <v>1100</v>
      </c>
      <c r="O42" s="495">
        <f t="shared" si="5"/>
        <v>1095</v>
      </c>
    </row>
    <row r="43" spans="1:15" ht="15.75">
      <c r="A43" s="1064" t="s">
        <v>900</v>
      </c>
      <c r="B43" s="1065"/>
      <c r="C43" s="498">
        <f>SUM(C9:C42)</f>
        <v>21484</v>
      </c>
      <c r="D43" s="498">
        <v>8406</v>
      </c>
      <c r="E43" s="498">
        <f>SUM(E9:E42)</f>
        <v>24949</v>
      </c>
      <c r="F43" s="906">
        <f t="shared" si="1"/>
        <v>54839</v>
      </c>
      <c r="G43" s="905">
        <v>54837</v>
      </c>
      <c r="H43" s="905">
        <v>2</v>
      </c>
      <c r="I43" s="903">
        <f t="shared" si="2"/>
        <v>33355</v>
      </c>
      <c r="L43" s="495">
        <f>C43</f>
        <v>21484</v>
      </c>
      <c r="M43" s="495">
        <f>D43+E43</f>
        <v>33355</v>
      </c>
      <c r="N43" s="414">
        <v>54839</v>
      </c>
      <c r="O43" s="495">
        <f>SUM(O9:O42)</f>
        <v>54639</v>
      </c>
    </row>
    <row r="45" ht="15.75">
      <c r="A45" s="706" t="s">
        <v>283</v>
      </c>
    </row>
    <row r="46" spans="1:4" ht="15.75">
      <c r="A46" s="1066" t="s">
        <v>1122</v>
      </c>
      <c r="B46" s="1067"/>
      <c r="C46" s="1067"/>
      <c r="D46" s="1067"/>
    </row>
    <row r="47" spans="1:12" ht="15" customHeight="1">
      <c r="A47" s="146"/>
      <c r="B47" s="146"/>
      <c r="C47" s="146"/>
      <c r="D47" s="146"/>
      <c r="E47" s="146"/>
      <c r="F47" s="1060" t="s">
        <v>12</v>
      </c>
      <c r="G47" s="1060"/>
      <c r="H47" s="1060"/>
      <c r="I47" s="882"/>
      <c r="J47" s="882"/>
      <c r="K47" s="882"/>
      <c r="L47" s="882"/>
    </row>
    <row r="48" spans="1:12" ht="15" customHeight="1">
      <c r="A48" s="146"/>
      <c r="B48" s="146"/>
      <c r="C48" s="146"/>
      <c r="D48" s="146"/>
      <c r="E48" s="146"/>
      <c r="F48" s="1060" t="s">
        <v>13</v>
      </c>
      <c r="G48" s="1060"/>
      <c r="H48" s="1060"/>
      <c r="I48" s="882"/>
      <c r="J48" s="882"/>
      <c r="K48" s="882"/>
      <c r="L48" s="882"/>
    </row>
    <row r="49" spans="1:12" ht="15" customHeight="1">
      <c r="A49" s="146"/>
      <c r="B49" s="146"/>
      <c r="C49" s="146"/>
      <c r="D49" s="146"/>
      <c r="E49" s="146"/>
      <c r="F49" s="1060" t="s">
        <v>86</v>
      </c>
      <c r="G49" s="1060"/>
      <c r="H49" s="1060"/>
      <c r="I49" s="882"/>
      <c r="J49" s="882"/>
      <c r="K49" s="882"/>
      <c r="L49" s="882"/>
    </row>
    <row r="50" spans="1:12" ht="15.75">
      <c r="A50" s="11" t="s">
        <v>1121</v>
      </c>
      <c r="C50" s="146"/>
      <c r="D50" s="146"/>
      <c r="E50" s="146"/>
      <c r="F50" s="1061" t="s">
        <v>83</v>
      </c>
      <c r="G50" s="1061"/>
      <c r="H50" s="881"/>
      <c r="I50" s="881"/>
      <c r="J50" s="881"/>
      <c r="K50" s="146"/>
      <c r="L50" s="146"/>
    </row>
    <row r="51" spans="1:16" ht="15.75">
      <c r="A51" s="146"/>
      <c r="B51" s="146"/>
      <c r="C51" s="146"/>
      <c r="D51" s="146"/>
      <c r="E51" s="146"/>
      <c r="F51" s="146"/>
      <c r="G51" s="146"/>
      <c r="H51" s="146"/>
      <c r="I51" s="146"/>
      <c r="J51" s="146"/>
      <c r="K51" s="146"/>
      <c r="L51" s="146"/>
      <c r="M51" s="146"/>
      <c r="N51" s="146"/>
      <c r="O51" s="146"/>
      <c r="P51" s="146"/>
    </row>
  </sheetData>
  <sheetProtection/>
  <mergeCells count="10">
    <mergeCell ref="F49:H49"/>
    <mergeCell ref="F50:G50"/>
    <mergeCell ref="A1:G1"/>
    <mergeCell ref="A4:H4"/>
    <mergeCell ref="G6:H6"/>
    <mergeCell ref="F48:H48"/>
    <mergeCell ref="A43:B43"/>
    <mergeCell ref="F47:H47"/>
    <mergeCell ref="A2:G2"/>
    <mergeCell ref="A46:D46"/>
  </mergeCells>
  <printOptions horizontalCentered="1"/>
  <pageMargins left="0.7086614173228347" right="0.7086614173228347" top="0.15" bottom="0.2" header="0.08" footer="0.11"/>
  <pageSetup fitToHeight="1" fitToWidth="1" horizontalDpi="600" verticalDpi="600" orientation="landscape" paperSize="9" scale="70" r:id="rId1"/>
</worksheet>
</file>

<file path=xl/worksheets/sheet70.xml><?xml version="1.0" encoding="utf-8"?>
<worksheet xmlns="http://schemas.openxmlformats.org/spreadsheetml/2006/main" xmlns:r="http://schemas.openxmlformats.org/officeDocument/2006/relationships">
  <sheetPr>
    <tabColor rgb="FFFF0000"/>
    <pageSetUpPr fitToPage="1"/>
  </sheetPr>
  <dimension ref="A1:P59"/>
  <sheetViews>
    <sheetView view="pageBreakPreview" zoomScale="78" zoomScaleSheetLayoutView="78" zoomScalePageLayoutView="0" workbookViewId="0" topLeftCell="A1">
      <pane xSplit="2" ySplit="11" topLeftCell="C32" activePane="bottomRight" state="frozen"/>
      <selection pane="topLeft" activeCell="A1" sqref="A1"/>
      <selection pane="topRight" activeCell="C1" sqref="C1"/>
      <selection pane="bottomLeft" activeCell="A12" sqref="A12"/>
      <selection pane="bottomRight" activeCell="D26" sqref="D26"/>
    </sheetView>
  </sheetViews>
  <sheetFormatPr defaultColWidth="9.140625" defaultRowHeight="12.75"/>
  <cols>
    <col min="1" max="1" width="9.140625" style="110" customWidth="1"/>
    <col min="2" max="2" width="24.00390625" style="110" customWidth="1"/>
    <col min="3" max="3" width="10.8515625" style="110" bestFit="1" customWidth="1"/>
    <col min="4" max="4" width="11.28125" style="110" bestFit="1" customWidth="1"/>
    <col min="5" max="5" width="10.57421875" style="110" bestFit="1" customWidth="1"/>
    <col min="6" max="6" width="11.7109375" style="110" bestFit="1" customWidth="1"/>
    <col min="7" max="7" width="9.28125" style="110" bestFit="1" customWidth="1"/>
    <col min="8" max="8" width="11.7109375" style="110" bestFit="1" customWidth="1"/>
    <col min="9" max="9" width="9.28125" style="110" bestFit="1" customWidth="1"/>
    <col min="10" max="10" width="11.7109375" style="110" bestFit="1" customWidth="1"/>
    <col min="11" max="12" width="9.28125" style="110" bestFit="1" customWidth="1"/>
    <col min="13" max="16384" width="9.140625" style="110" customWidth="1"/>
  </cols>
  <sheetData>
    <row r="1" spans="5:10" s="62" customFormat="1" ht="12.75">
      <c r="E1" s="1414"/>
      <c r="F1" s="1414"/>
      <c r="G1" s="1414"/>
      <c r="H1" s="1414"/>
      <c r="I1" s="1414"/>
      <c r="J1" s="196" t="s">
        <v>780</v>
      </c>
    </row>
    <row r="2" spans="1:10" s="62" customFormat="1" ht="15">
      <c r="A2" s="1415" t="s">
        <v>0</v>
      </c>
      <c r="B2" s="1415"/>
      <c r="C2" s="1415"/>
      <c r="D2" s="1415"/>
      <c r="E2" s="1415"/>
      <c r="F2" s="1415"/>
      <c r="G2" s="1415"/>
      <c r="H2" s="1415"/>
      <c r="I2" s="1415"/>
      <c r="J2" s="1415"/>
    </row>
    <row r="3" spans="1:10" s="62" customFormat="1" ht="20.25">
      <c r="A3" s="1050" t="s">
        <v>656</v>
      </c>
      <c r="B3" s="1050"/>
      <c r="C3" s="1050"/>
      <c r="D3" s="1050"/>
      <c r="E3" s="1050"/>
      <c r="F3" s="1050"/>
      <c r="G3" s="1050"/>
      <c r="H3" s="1050"/>
      <c r="I3" s="1050"/>
      <c r="J3" s="1050"/>
    </row>
    <row r="4" s="62" customFormat="1" ht="12.75"/>
    <row r="5" spans="1:12" ht="15.75">
      <c r="A5" s="1416" t="s">
        <v>781</v>
      </c>
      <c r="B5" s="1416"/>
      <c r="C5" s="1416"/>
      <c r="D5" s="1416"/>
      <c r="E5" s="1416"/>
      <c r="F5" s="1416"/>
      <c r="G5" s="1416"/>
      <c r="H5" s="1416"/>
      <c r="I5" s="1416"/>
      <c r="J5" s="1416"/>
      <c r="K5" s="1416"/>
      <c r="L5" s="1416"/>
    </row>
    <row r="6" spans="1:10" ht="12.75">
      <c r="A6" s="197"/>
      <c r="B6" s="197"/>
      <c r="C6" s="197"/>
      <c r="D6" s="197"/>
      <c r="E6" s="197"/>
      <c r="F6" s="197"/>
      <c r="G6" s="197"/>
      <c r="H6" s="197"/>
      <c r="I6" s="197"/>
      <c r="J6" s="197"/>
    </row>
    <row r="8" spans="1:12" ht="12.75">
      <c r="A8" s="1412" t="s">
        <v>773</v>
      </c>
      <c r="B8" s="1412"/>
      <c r="C8" s="198"/>
      <c r="H8" s="1417" t="s">
        <v>827</v>
      </c>
      <c r="I8" s="1417"/>
      <c r="J8" s="1417"/>
      <c r="K8" s="1417"/>
      <c r="L8" s="1417"/>
    </row>
    <row r="9" spans="1:16" ht="45" customHeight="1">
      <c r="A9" s="1233" t="s">
        <v>2</v>
      </c>
      <c r="B9" s="1233" t="s">
        <v>37</v>
      </c>
      <c r="C9" s="1418" t="s">
        <v>774</v>
      </c>
      <c r="D9" s="1418"/>
      <c r="E9" s="1418" t="s">
        <v>129</v>
      </c>
      <c r="F9" s="1418"/>
      <c r="G9" s="1419" t="s">
        <v>775</v>
      </c>
      <c r="H9" s="1420"/>
      <c r="I9" s="1419" t="s">
        <v>130</v>
      </c>
      <c r="J9" s="1420"/>
      <c r="K9" s="1418" t="s">
        <v>131</v>
      </c>
      <c r="L9" s="1418"/>
      <c r="O9" s="199"/>
      <c r="P9" s="200"/>
    </row>
    <row r="10" spans="1:12" ht="38.25">
      <c r="A10" s="1233"/>
      <c r="B10" s="1233"/>
      <c r="C10" s="66" t="s">
        <v>776</v>
      </c>
      <c r="D10" s="66" t="s">
        <v>777</v>
      </c>
      <c r="E10" s="66" t="s">
        <v>778</v>
      </c>
      <c r="F10" s="66" t="s">
        <v>779</v>
      </c>
      <c r="G10" s="66" t="s">
        <v>778</v>
      </c>
      <c r="H10" s="66" t="s">
        <v>779</v>
      </c>
      <c r="I10" s="66" t="s">
        <v>776</v>
      </c>
      <c r="J10" s="66" t="s">
        <v>777</v>
      </c>
      <c r="K10" s="66" t="s">
        <v>776</v>
      </c>
      <c r="L10" s="66" t="s">
        <v>777</v>
      </c>
    </row>
    <row r="11" spans="1:12" ht="12.75">
      <c r="A11" s="66">
        <v>1</v>
      </c>
      <c r="B11" s="66">
        <v>2</v>
      </c>
      <c r="C11" s="66">
        <v>3</v>
      </c>
      <c r="D11" s="66">
        <v>4</v>
      </c>
      <c r="E11" s="66">
        <v>5</v>
      </c>
      <c r="F11" s="66">
        <v>6</v>
      </c>
      <c r="G11" s="66">
        <v>7</v>
      </c>
      <c r="H11" s="66">
        <v>8</v>
      </c>
      <c r="I11" s="66">
        <v>9</v>
      </c>
      <c r="J11" s="66">
        <v>10</v>
      </c>
      <c r="K11" s="66">
        <v>11</v>
      </c>
      <c r="L11" s="66">
        <v>12</v>
      </c>
    </row>
    <row r="12" spans="1:12" ht="15">
      <c r="A12" s="243">
        <v>1</v>
      </c>
      <c r="B12" s="330" t="s">
        <v>866</v>
      </c>
      <c r="C12" s="370">
        <v>114.59222999999999</v>
      </c>
      <c r="D12" s="371">
        <v>31.9656</v>
      </c>
      <c r="E12" s="370">
        <v>47.06290823759999</v>
      </c>
      <c r="F12" s="370">
        <f>E12*69%</f>
        <v>32.47340668394399</v>
      </c>
      <c r="G12" s="370">
        <v>19.793999999999997</v>
      </c>
      <c r="H12" s="370">
        <v>10.379999999999999</v>
      </c>
      <c r="I12" s="370">
        <v>0.8684884799999998</v>
      </c>
      <c r="J12" s="372">
        <f>I12*45.3%</f>
        <v>0.3934252814399999</v>
      </c>
      <c r="K12" s="370">
        <v>0.5789923199999999</v>
      </c>
      <c r="L12" s="370">
        <v>0.5789923199999999</v>
      </c>
    </row>
    <row r="13" spans="1:12" ht="15">
      <c r="A13" s="243">
        <v>2</v>
      </c>
      <c r="B13" s="330" t="s">
        <v>867</v>
      </c>
      <c r="C13" s="370">
        <v>151.116405</v>
      </c>
      <c r="D13" s="371">
        <v>44.909616</v>
      </c>
      <c r="E13" s="370">
        <v>62.06334846359999</v>
      </c>
      <c r="F13" s="370">
        <f aca="true" t="shared" si="0" ref="F13:F45">E13*69%</f>
        <v>42.82371043988399</v>
      </c>
      <c r="G13" s="370">
        <v>29.64</v>
      </c>
      <c r="H13" s="370">
        <v>15.56</v>
      </c>
      <c r="I13" s="370">
        <v>1.1453032799999998</v>
      </c>
      <c r="J13" s="372">
        <f aca="true" t="shared" si="1" ref="J13:J45">I13*45.3%</f>
        <v>0.5188223858399998</v>
      </c>
      <c r="K13" s="370">
        <v>0.7635355199999999</v>
      </c>
      <c r="L13" s="370">
        <v>0.7635355199999999</v>
      </c>
    </row>
    <row r="14" spans="1:12" ht="15">
      <c r="A14" s="243">
        <v>3</v>
      </c>
      <c r="B14" s="330" t="s">
        <v>868</v>
      </c>
      <c r="C14" s="370">
        <v>162.92651999999995</v>
      </c>
      <c r="D14" s="371">
        <v>161.13329999999996</v>
      </c>
      <c r="E14" s="370">
        <v>66.9137502624</v>
      </c>
      <c r="F14" s="370">
        <f t="shared" si="0"/>
        <v>46.170487681055995</v>
      </c>
      <c r="G14" s="370">
        <v>46.652</v>
      </c>
      <c r="H14" s="370">
        <v>23.82</v>
      </c>
      <c r="I14" s="370">
        <v>1.23481152</v>
      </c>
      <c r="J14" s="372">
        <f t="shared" si="1"/>
        <v>0.55936961856</v>
      </c>
      <c r="K14" s="370">
        <v>0.82320768</v>
      </c>
      <c r="L14" s="370">
        <v>0.82320768</v>
      </c>
    </row>
    <row r="15" spans="1:12" ht="15">
      <c r="A15" s="243">
        <v>4</v>
      </c>
      <c r="B15" s="330" t="s">
        <v>869</v>
      </c>
      <c r="C15" s="370">
        <v>150.13628999999997</v>
      </c>
      <c r="D15" s="371">
        <v>199.4316</v>
      </c>
      <c r="E15" s="370">
        <v>61.6608162648</v>
      </c>
      <c r="F15" s="370">
        <f t="shared" si="0"/>
        <v>42.545963222712</v>
      </c>
      <c r="G15" s="370">
        <v>157.746</v>
      </c>
      <c r="H15" s="370">
        <v>82.34</v>
      </c>
      <c r="I15" s="370">
        <v>1.13787504</v>
      </c>
      <c r="J15" s="372">
        <f t="shared" si="1"/>
        <v>0.5154573931199999</v>
      </c>
      <c r="K15" s="370">
        <v>0.7585833599999999</v>
      </c>
      <c r="L15" s="370">
        <v>0.7585833599999999</v>
      </c>
    </row>
    <row r="16" spans="1:12" ht="15">
      <c r="A16" s="243">
        <v>5</v>
      </c>
      <c r="B16" s="330" t="s">
        <v>870</v>
      </c>
      <c r="C16" s="370">
        <v>142.37659499999998</v>
      </c>
      <c r="D16" s="371">
        <v>52.508399999999995</v>
      </c>
      <c r="E16" s="370">
        <v>58.473917696399994</v>
      </c>
      <c r="F16" s="370">
        <f t="shared" si="0"/>
        <v>40.34700321051599</v>
      </c>
      <c r="G16" s="370">
        <v>19.212</v>
      </c>
      <c r="H16" s="370">
        <v>9.879999999999999</v>
      </c>
      <c r="I16" s="370">
        <v>1.0790647199999996</v>
      </c>
      <c r="J16" s="372">
        <f t="shared" si="1"/>
        <v>0.4888163181599998</v>
      </c>
      <c r="K16" s="370">
        <v>0.7193764799999999</v>
      </c>
      <c r="L16" s="370">
        <v>0.7193764799999999</v>
      </c>
    </row>
    <row r="17" spans="1:12" ht="15">
      <c r="A17" s="243">
        <v>6</v>
      </c>
      <c r="B17" s="330" t="s">
        <v>871</v>
      </c>
      <c r="C17" s="370">
        <v>70.86068999999999</v>
      </c>
      <c r="D17" s="371">
        <v>54.903299999999994</v>
      </c>
      <c r="E17" s="370">
        <v>29.1024107928</v>
      </c>
      <c r="F17" s="370">
        <f t="shared" si="0"/>
        <v>20.080663447032</v>
      </c>
      <c r="G17" s="370">
        <v>62.756</v>
      </c>
      <c r="H17" s="370">
        <v>32.5</v>
      </c>
      <c r="I17" s="370">
        <v>0.5370494399999999</v>
      </c>
      <c r="J17" s="372">
        <f t="shared" si="1"/>
        <v>0.24328339631999993</v>
      </c>
      <c r="K17" s="370">
        <v>0.35803295999999996</v>
      </c>
      <c r="L17" s="370">
        <v>0.35803295999999996</v>
      </c>
    </row>
    <row r="18" spans="1:12" ht="15">
      <c r="A18" s="243">
        <v>7</v>
      </c>
      <c r="B18" s="330" t="s">
        <v>872</v>
      </c>
      <c r="C18" s="370">
        <v>75.95079</v>
      </c>
      <c r="D18" s="371">
        <v>71.3238</v>
      </c>
      <c r="E18" s="370">
        <v>31.192909504800003</v>
      </c>
      <c r="F18" s="370">
        <f t="shared" si="0"/>
        <v>21.523107558312</v>
      </c>
      <c r="G18" s="370">
        <v>26.32</v>
      </c>
      <c r="H18" s="370">
        <v>13.5</v>
      </c>
      <c r="I18" s="370">
        <v>0.57562704</v>
      </c>
      <c r="J18" s="372">
        <f t="shared" si="1"/>
        <v>0.26075904912</v>
      </c>
      <c r="K18" s="370">
        <v>0.38375136</v>
      </c>
      <c r="L18" s="370">
        <v>0.38375136</v>
      </c>
    </row>
    <row r="19" spans="1:12" ht="15">
      <c r="A19" s="243">
        <v>8</v>
      </c>
      <c r="B19" s="330" t="s">
        <v>873</v>
      </c>
      <c r="C19" s="370">
        <v>115.24203</v>
      </c>
      <c r="D19" s="371">
        <v>71.6946</v>
      </c>
      <c r="E19" s="370">
        <v>47.32978041359999</v>
      </c>
      <c r="F19" s="370">
        <f t="shared" si="0"/>
        <v>32.65754848538399</v>
      </c>
      <c r="G19" s="370">
        <v>22.12</v>
      </c>
      <c r="H19" s="370">
        <v>11.399999999999999</v>
      </c>
      <c r="I19" s="370">
        <v>0.8734132799999998</v>
      </c>
      <c r="J19" s="372">
        <f t="shared" si="1"/>
        <v>0.3956562158399999</v>
      </c>
      <c r="K19" s="370">
        <v>0.5822755199999999</v>
      </c>
      <c r="L19" s="370">
        <v>0.5822755199999999</v>
      </c>
    </row>
    <row r="20" spans="1:12" ht="15">
      <c r="A20" s="243">
        <v>9</v>
      </c>
      <c r="B20" s="330" t="s">
        <v>874</v>
      </c>
      <c r="C20" s="370">
        <v>97.23173999999997</v>
      </c>
      <c r="D20" s="371">
        <v>115.13999999999999</v>
      </c>
      <c r="E20" s="370">
        <v>39.9329732688</v>
      </c>
      <c r="F20" s="370">
        <f t="shared" si="0"/>
        <v>27.553751555471997</v>
      </c>
      <c r="G20" s="370">
        <v>26.919999999999998</v>
      </c>
      <c r="H20" s="370">
        <v>13.58</v>
      </c>
      <c r="I20" s="370">
        <v>0.7369142399999999</v>
      </c>
      <c r="J20" s="372">
        <f t="shared" si="1"/>
        <v>0.33382215071999993</v>
      </c>
      <c r="K20" s="370">
        <v>0.49127615999999996</v>
      </c>
      <c r="L20" s="370">
        <v>0.49127615999999996</v>
      </c>
    </row>
    <row r="21" spans="1:12" ht="15">
      <c r="A21" s="243">
        <v>10</v>
      </c>
      <c r="B21" s="330" t="s">
        <v>875</v>
      </c>
      <c r="C21" s="370">
        <v>141.856755</v>
      </c>
      <c r="D21" s="371">
        <v>44.93879999999999</v>
      </c>
      <c r="E21" s="370">
        <v>58.2604199556</v>
      </c>
      <c r="F21" s="370">
        <f t="shared" si="0"/>
        <v>40.199689769364</v>
      </c>
      <c r="G21" s="370">
        <v>26.968000000000004</v>
      </c>
      <c r="H21" s="370">
        <v>13.86</v>
      </c>
      <c r="I21" s="370">
        <v>1.0751248799999997</v>
      </c>
      <c r="J21" s="372">
        <f t="shared" si="1"/>
        <v>0.48703157063999986</v>
      </c>
      <c r="K21" s="370">
        <v>0.7167499199999999</v>
      </c>
      <c r="L21" s="370">
        <v>0.7167499199999999</v>
      </c>
    </row>
    <row r="22" spans="1:12" ht="15">
      <c r="A22" s="243">
        <v>11</v>
      </c>
      <c r="B22" s="330" t="s">
        <v>876</v>
      </c>
      <c r="C22" s="370">
        <v>90.98824499999999</v>
      </c>
      <c r="D22" s="371">
        <v>119.4036</v>
      </c>
      <c r="E22" s="370">
        <v>37.3687764444</v>
      </c>
      <c r="F22" s="370">
        <f t="shared" si="0"/>
        <v>25.784455746635995</v>
      </c>
      <c r="G22" s="370">
        <v>8.172</v>
      </c>
      <c r="H22" s="370">
        <v>4.2</v>
      </c>
      <c r="I22" s="370">
        <v>0.6895951199999999</v>
      </c>
      <c r="J22" s="372">
        <f t="shared" si="1"/>
        <v>0.3123865893599999</v>
      </c>
      <c r="K22" s="370">
        <v>0.45973007999999993</v>
      </c>
      <c r="L22" s="370">
        <v>0.45973007999999993</v>
      </c>
    </row>
    <row r="23" spans="1:12" ht="15">
      <c r="A23" s="243">
        <v>12</v>
      </c>
      <c r="B23" s="330" t="s">
        <v>877</v>
      </c>
      <c r="C23" s="370">
        <v>226.11956999999995</v>
      </c>
      <c r="D23" s="371">
        <v>164.5419</v>
      </c>
      <c r="E23" s="370">
        <v>92.8670693784</v>
      </c>
      <c r="F23" s="370">
        <f t="shared" si="0"/>
        <v>64.07827787109599</v>
      </c>
      <c r="G23" s="370">
        <v>54.852000000000004</v>
      </c>
      <c r="H23" s="370">
        <v>28.020000000000003</v>
      </c>
      <c r="I23" s="370">
        <v>1.7137483199999997</v>
      </c>
      <c r="J23" s="372">
        <f t="shared" si="1"/>
        <v>0.7763279889599998</v>
      </c>
      <c r="K23" s="370">
        <v>1.1424988799999998</v>
      </c>
      <c r="L23" s="370">
        <v>1.1424988799999998</v>
      </c>
    </row>
    <row r="24" spans="1:12" ht="15">
      <c r="A24" s="243">
        <v>13</v>
      </c>
      <c r="B24" s="330" t="s">
        <v>878</v>
      </c>
      <c r="C24" s="370">
        <v>127.71818999999996</v>
      </c>
      <c r="D24" s="371">
        <v>95.67194999999998</v>
      </c>
      <c r="E24" s="370">
        <v>52.4537261928</v>
      </c>
      <c r="F24" s="370">
        <f t="shared" si="0"/>
        <v>36.193071073031994</v>
      </c>
      <c r="G24" s="370">
        <v>43.694</v>
      </c>
      <c r="H24" s="370">
        <v>22.14</v>
      </c>
      <c r="I24" s="370">
        <v>0.9679694399999997</v>
      </c>
      <c r="J24" s="372">
        <f t="shared" si="1"/>
        <v>0.4384901563199998</v>
      </c>
      <c r="K24" s="370">
        <v>0.6453129599999998</v>
      </c>
      <c r="L24" s="370">
        <v>0.6453129599999998</v>
      </c>
    </row>
    <row r="25" spans="1:12" ht="15">
      <c r="A25" s="243">
        <v>14</v>
      </c>
      <c r="B25" s="330" t="s">
        <v>879</v>
      </c>
      <c r="C25" s="370">
        <v>85.12921499999999</v>
      </c>
      <c r="D25" s="371">
        <v>57.25229999999999</v>
      </c>
      <c r="E25" s="370">
        <v>34.96247899080001</v>
      </c>
      <c r="F25" s="370">
        <f t="shared" si="0"/>
        <v>24.124110503652005</v>
      </c>
      <c r="G25" s="370">
        <v>61.594</v>
      </c>
      <c r="H25" s="370">
        <v>32.18</v>
      </c>
      <c r="I25" s="370">
        <v>0.6451898399999999</v>
      </c>
      <c r="J25" s="372">
        <f t="shared" si="1"/>
        <v>0.2922709975199999</v>
      </c>
      <c r="K25" s="370">
        <v>0.43012655999999994</v>
      </c>
      <c r="L25" s="370">
        <v>0.43012655999999994</v>
      </c>
    </row>
    <row r="26" spans="1:12" ht="15">
      <c r="A26" s="243">
        <v>15</v>
      </c>
      <c r="B26" s="330" t="s">
        <v>880</v>
      </c>
      <c r="C26" s="370">
        <v>38.05661999999999</v>
      </c>
      <c r="D26" s="371">
        <v>9.6045</v>
      </c>
      <c r="E26" s="370">
        <v>15.6298137744</v>
      </c>
      <c r="F26" s="370">
        <f t="shared" si="0"/>
        <v>10.784571504336</v>
      </c>
      <c r="G26" s="370">
        <v>47.885999999999996</v>
      </c>
      <c r="H26" s="370">
        <v>25</v>
      </c>
      <c r="I26" s="370">
        <v>0.28842911999999993</v>
      </c>
      <c r="J26" s="372">
        <f t="shared" si="1"/>
        <v>0.13065839135999996</v>
      </c>
      <c r="K26" s="370">
        <v>0.19228607999999997</v>
      </c>
      <c r="L26" s="370">
        <v>0.19228607999999997</v>
      </c>
    </row>
    <row r="27" spans="1:12" ht="15">
      <c r="A27" s="243">
        <v>16</v>
      </c>
      <c r="B27" s="330" t="s">
        <v>881</v>
      </c>
      <c r="C27" s="370">
        <v>123.38618999999997</v>
      </c>
      <c r="D27" s="371">
        <v>54.03404999999999</v>
      </c>
      <c r="E27" s="370">
        <v>50.6745783528</v>
      </c>
      <c r="F27" s="370">
        <f t="shared" si="0"/>
        <v>34.96545906343199</v>
      </c>
      <c r="G27" s="370">
        <v>21.736</v>
      </c>
      <c r="H27" s="370">
        <v>11.04</v>
      </c>
      <c r="I27" s="370">
        <v>0.9351374399999999</v>
      </c>
      <c r="J27" s="372">
        <f t="shared" si="1"/>
        <v>0.4236172603199999</v>
      </c>
      <c r="K27" s="370">
        <v>0.62342496</v>
      </c>
      <c r="L27" s="370">
        <v>0.62342496</v>
      </c>
    </row>
    <row r="28" spans="1:12" ht="15">
      <c r="A28" s="243">
        <v>17</v>
      </c>
      <c r="B28" s="330" t="s">
        <v>882</v>
      </c>
      <c r="C28" s="370">
        <v>83.02278</v>
      </c>
      <c r="D28" s="371">
        <v>55.62629999999999</v>
      </c>
      <c r="E28" s="370">
        <v>34.097368353600004</v>
      </c>
      <c r="F28" s="370">
        <f t="shared" si="0"/>
        <v>23.527184163984</v>
      </c>
      <c r="G28" s="370">
        <v>69.91</v>
      </c>
      <c r="H28" s="370">
        <v>36.120000000000005</v>
      </c>
      <c r="I28" s="370">
        <v>0.6292252799999999</v>
      </c>
      <c r="J28" s="372">
        <f t="shared" si="1"/>
        <v>0.28503905183999995</v>
      </c>
      <c r="K28" s="370">
        <v>0.41948351999999994</v>
      </c>
      <c r="L28" s="370">
        <v>0.41948351999999994</v>
      </c>
    </row>
    <row r="29" spans="1:12" ht="15">
      <c r="A29" s="243">
        <v>18</v>
      </c>
      <c r="B29" s="330" t="s">
        <v>883</v>
      </c>
      <c r="C29" s="370">
        <v>157.19745</v>
      </c>
      <c r="D29" s="371">
        <v>0</v>
      </c>
      <c r="E29" s="370">
        <v>64.56082724400001</v>
      </c>
      <c r="F29" s="370">
        <f t="shared" si="0"/>
        <v>44.54697079836</v>
      </c>
      <c r="G29" s="370">
        <v>47.41</v>
      </c>
      <c r="H29" s="370">
        <v>24.560000000000002</v>
      </c>
      <c r="I29" s="370">
        <v>1.1913911999999998</v>
      </c>
      <c r="J29" s="372">
        <f t="shared" si="1"/>
        <v>0.5397002135999999</v>
      </c>
      <c r="K29" s="370">
        <v>0.7942607999999999</v>
      </c>
      <c r="L29" s="370">
        <v>0.7942607999999999</v>
      </c>
    </row>
    <row r="30" spans="1:12" ht="15">
      <c r="A30" s="243">
        <v>19</v>
      </c>
      <c r="B30" s="330" t="s">
        <v>884</v>
      </c>
      <c r="C30" s="370">
        <v>80.91634499999999</v>
      </c>
      <c r="D30" s="371">
        <v>11.314499999999999</v>
      </c>
      <c r="E30" s="370">
        <v>33.23225771639999</v>
      </c>
      <c r="F30" s="370">
        <f t="shared" si="0"/>
        <v>22.930257824315994</v>
      </c>
      <c r="G30" s="370">
        <v>82.53399999999999</v>
      </c>
      <c r="H30" s="370">
        <v>43.120000000000005</v>
      </c>
      <c r="I30" s="370">
        <v>0.6132607199999999</v>
      </c>
      <c r="J30" s="372">
        <f t="shared" si="1"/>
        <v>0.27780710615999993</v>
      </c>
      <c r="K30" s="370">
        <v>0.40884047999999995</v>
      </c>
      <c r="L30" s="370">
        <v>0.40884047999999995</v>
      </c>
    </row>
    <row r="31" spans="1:12" ht="15">
      <c r="A31" s="243">
        <v>20</v>
      </c>
      <c r="B31" s="330" t="s">
        <v>885</v>
      </c>
      <c r="C31" s="370">
        <v>147.195945</v>
      </c>
      <c r="D31" s="371">
        <v>76.08615</v>
      </c>
      <c r="E31" s="370">
        <v>60.453219668399996</v>
      </c>
      <c r="F31" s="370">
        <f t="shared" si="0"/>
        <v>41.71272157119599</v>
      </c>
      <c r="G31" s="370">
        <v>11.780000000000001</v>
      </c>
      <c r="H31" s="370">
        <v>6.2</v>
      </c>
      <c r="I31" s="370">
        <v>1.11559032</v>
      </c>
      <c r="J31" s="372">
        <f t="shared" si="1"/>
        <v>0.5053624149599999</v>
      </c>
      <c r="K31" s="370">
        <v>0.74372688</v>
      </c>
      <c r="L31" s="370">
        <v>0.74372688</v>
      </c>
    </row>
    <row r="32" spans="1:12" ht="15">
      <c r="A32" s="243">
        <v>21</v>
      </c>
      <c r="B32" s="330" t="s">
        <v>886</v>
      </c>
      <c r="C32" s="370">
        <v>51.52372499999999</v>
      </c>
      <c r="D32" s="371">
        <v>3.9785999999999997</v>
      </c>
      <c r="E32" s="370">
        <v>21.160739622</v>
      </c>
      <c r="F32" s="370">
        <f t="shared" si="0"/>
        <v>14.60091033918</v>
      </c>
      <c r="G32" s="370">
        <v>12.214</v>
      </c>
      <c r="H32" s="370">
        <v>6.18</v>
      </c>
      <c r="I32" s="370">
        <v>0.39049559999999994</v>
      </c>
      <c r="J32" s="372">
        <f t="shared" si="1"/>
        <v>0.17689450679999996</v>
      </c>
      <c r="K32" s="370">
        <v>0.26033039999999996</v>
      </c>
      <c r="L32" s="370">
        <v>0.26033039999999996</v>
      </c>
    </row>
    <row r="33" spans="1:12" ht="15">
      <c r="A33" s="243">
        <v>22</v>
      </c>
      <c r="B33" s="330" t="s">
        <v>887</v>
      </c>
      <c r="C33" s="370">
        <v>80.80263</v>
      </c>
      <c r="D33" s="371">
        <v>20.300099999999997</v>
      </c>
      <c r="E33" s="370">
        <v>33.1855550856</v>
      </c>
      <c r="F33" s="370">
        <f t="shared" si="0"/>
        <v>22.898033009063997</v>
      </c>
      <c r="G33" s="370">
        <v>33.824</v>
      </c>
      <c r="H33" s="370">
        <v>17.060000000000002</v>
      </c>
      <c r="I33" s="370">
        <v>0.61239888</v>
      </c>
      <c r="J33" s="372">
        <f t="shared" si="1"/>
        <v>0.27741669263999996</v>
      </c>
      <c r="K33" s="370">
        <v>0.40826592</v>
      </c>
      <c r="L33" s="370">
        <v>0.40826592</v>
      </c>
    </row>
    <row r="34" spans="1:12" ht="15">
      <c r="A34" s="243">
        <v>23</v>
      </c>
      <c r="B34" s="330" t="s">
        <v>888</v>
      </c>
      <c r="C34" s="370">
        <v>180.422385</v>
      </c>
      <c r="D34" s="371">
        <v>176.928</v>
      </c>
      <c r="E34" s="370">
        <v>74.09928360119999</v>
      </c>
      <c r="F34" s="370">
        <f t="shared" si="0"/>
        <v>51.128505684827985</v>
      </c>
      <c r="G34" s="370">
        <v>37.266</v>
      </c>
      <c r="H34" s="370">
        <v>19.14</v>
      </c>
      <c r="I34" s="370">
        <v>1.3674117599999998</v>
      </c>
      <c r="J34" s="372">
        <f t="shared" si="1"/>
        <v>0.6194375272799998</v>
      </c>
      <c r="K34" s="370">
        <v>0.91160784</v>
      </c>
      <c r="L34" s="370">
        <v>0.91160784</v>
      </c>
    </row>
    <row r="35" spans="1:12" ht="15">
      <c r="A35" s="243">
        <v>24</v>
      </c>
      <c r="B35" s="330" t="s">
        <v>889</v>
      </c>
      <c r="C35" s="370">
        <v>115.55068499999999</v>
      </c>
      <c r="D35" s="371">
        <v>105.6951</v>
      </c>
      <c r="E35" s="370">
        <v>47.4565446972</v>
      </c>
      <c r="F35" s="370">
        <f t="shared" si="0"/>
        <v>32.745015841067996</v>
      </c>
      <c r="G35" s="370">
        <v>26.202</v>
      </c>
      <c r="H35" s="370">
        <v>13.620000000000001</v>
      </c>
      <c r="I35" s="370">
        <v>0.8757525599999998</v>
      </c>
      <c r="J35" s="372">
        <f t="shared" si="1"/>
        <v>0.39671590967999987</v>
      </c>
      <c r="K35" s="370">
        <v>0.5838350399999999</v>
      </c>
      <c r="L35" s="370">
        <v>0.5838350399999999</v>
      </c>
    </row>
    <row r="36" spans="1:12" ht="15">
      <c r="A36" s="243">
        <v>25</v>
      </c>
      <c r="B36" s="330" t="s">
        <v>890</v>
      </c>
      <c r="C36" s="370">
        <v>213.52969499999998</v>
      </c>
      <c r="D36" s="371">
        <v>131.4192</v>
      </c>
      <c r="E36" s="370">
        <v>87.69642096840002</v>
      </c>
      <c r="F36" s="370">
        <f t="shared" si="0"/>
        <v>60.51053046819601</v>
      </c>
      <c r="G36" s="370">
        <v>32.464</v>
      </c>
      <c r="H36" s="370">
        <v>16.5</v>
      </c>
      <c r="I36" s="370">
        <v>1.6183303199999997</v>
      </c>
      <c r="J36" s="372">
        <f t="shared" si="1"/>
        <v>0.7331036349599998</v>
      </c>
      <c r="K36" s="370">
        <v>1.07888688</v>
      </c>
      <c r="L36" s="370">
        <v>1.07888688</v>
      </c>
    </row>
    <row r="37" spans="1:12" ht="15">
      <c r="A37" s="243">
        <v>26</v>
      </c>
      <c r="B37" s="330" t="s">
        <v>891</v>
      </c>
      <c r="C37" s="370">
        <v>270.33304499999997</v>
      </c>
      <c r="D37" s="371">
        <v>294.234</v>
      </c>
      <c r="E37" s="370">
        <v>111.02549702040001</v>
      </c>
      <c r="F37" s="370">
        <f t="shared" si="0"/>
        <v>76.607592944076</v>
      </c>
      <c r="G37" s="370">
        <v>31.4</v>
      </c>
      <c r="H37" s="370">
        <v>15.96</v>
      </c>
      <c r="I37" s="370">
        <v>2.0488399199999994</v>
      </c>
      <c r="J37" s="372">
        <f t="shared" si="1"/>
        <v>0.9281244837599997</v>
      </c>
      <c r="K37" s="370">
        <v>1.3658932799999997</v>
      </c>
      <c r="L37" s="370">
        <v>1.3658932799999997</v>
      </c>
    </row>
    <row r="38" spans="1:12" ht="15">
      <c r="A38" s="243">
        <v>27</v>
      </c>
      <c r="B38" s="330" t="s">
        <v>892</v>
      </c>
      <c r="C38" s="370">
        <v>253.73065499999993</v>
      </c>
      <c r="D38" s="371">
        <v>380.0988</v>
      </c>
      <c r="E38" s="370">
        <v>104.20691292360002</v>
      </c>
      <c r="F38" s="370">
        <f t="shared" si="0"/>
        <v>71.902769917284</v>
      </c>
      <c r="G38" s="370">
        <v>63.08</v>
      </c>
      <c r="H38" s="370">
        <v>32.72</v>
      </c>
      <c r="I38" s="370">
        <v>1.9230112799999999</v>
      </c>
      <c r="J38" s="372">
        <f t="shared" si="1"/>
        <v>0.8711241098399999</v>
      </c>
      <c r="K38" s="370">
        <v>1.28200752</v>
      </c>
      <c r="L38" s="370">
        <v>1.28200752</v>
      </c>
    </row>
    <row r="39" spans="1:12" ht="15">
      <c r="A39" s="243">
        <v>28</v>
      </c>
      <c r="B39" s="330" t="s">
        <v>893</v>
      </c>
      <c r="C39" s="370">
        <v>275.68847999999997</v>
      </c>
      <c r="D39" s="371">
        <v>156.82321535999998</v>
      </c>
      <c r="E39" s="370">
        <v>113.22496853759999</v>
      </c>
      <c r="F39" s="370">
        <f t="shared" si="0"/>
        <v>78.125228290944</v>
      </c>
      <c r="G39" s="370">
        <v>18.548000000000002</v>
      </c>
      <c r="H39" s="370">
        <v>9.36</v>
      </c>
      <c r="I39" s="370">
        <v>1.85332848</v>
      </c>
      <c r="J39" s="372">
        <f t="shared" si="1"/>
        <v>0.8395578014399999</v>
      </c>
      <c r="K39" s="370">
        <v>1.39295232</v>
      </c>
      <c r="L39" s="370">
        <v>1.39295232</v>
      </c>
    </row>
    <row r="40" spans="1:12" ht="15">
      <c r="A40" s="243">
        <v>29</v>
      </c>
      <c r="B40" s="330" t="s">
        <v>894</v>
      </c>
      <c r="C40" s="370">
        <v>126.60811499999997</v>
      </c>
      <c r="D40" s="371">
        <v>36.7878</v>
      </c>
      <c r="E40" s="370">
        <v>51.997819558799996</v>
      </c>
      <c r="F40" s="370">
        <f t="shared" si="0"/>
        <v>35.878495495572</v>
      </c>
      <c r="G40" s="370">
        <v>54.190000000000005</v>
      </c>
      <c r="H40" s="370">
        <v>27.84</v>
      </c>
      <c r="I40" s="370">
        <v>0.9595562399999997</v>
      </c>
      <c r="J40" s="372">
        <f t="shared" si="1"/>
        <v>0.43467897671999983</v>
      </c>
      <c r="K40" s="370">
        <v>0.938704</v>
      </c>
      <c r="L40" s="370">
        <v>0.938704</v>
      </c>
    </row>
    <row r="41" spans="1:12" ht="15">
      <c r="A41" s="243">
        <v>30</v>
      </c>
      <c r="B41" s="330" t="s">
        <v>895</v>
      </c>
      <c r="C41" s="370">
        <v>247.82830499999997</v>
      </c>
      <c r="D41" s="371">
        <v>123.65654999999998</v>
      </c>
      <c r="E41" s="370">
        <v>101.7828239916</v>
      </c>
      <c r="F41" s="370">
        <f t="shared" si="0"/>
        <v>70.23014855420399</v>
      </c>
      <c r="G41" s="370">
        <v>87.334</v>
      </c>
      <c r="H41" s="370">
        <v>45.480000000000004</v>
      </c>
      <c r="I41" s="370">
        <v>1.8782776799999998</v>
      </c>
      <c r="J41" s="372">
        <f t="shared" si="1"/>
        <v>0.8508597890399998</v>
      </c>
      <c r="K41" s="370">
        <v>1.2521851199999998</v>
      </c>
      <c r="L41" s="370">
        <v>1.2521851199999998</v>
      </c>
    </row>
    <row r="42" spans="1:12" ht="15">
      <c r="A42" s="243">
        <v>31</v>
      </c>
      <c r="B42" s="330" t="s">
        <v>896</v>
      </c>
      <c r="C42" s="373">
        <v>246.29586</v>
      </c>
      <c r="D42" s="374">
        <v>211.641</v>
      </c>
      <c r="E42" s="373">
        <v>101.1534504432</v>
      </c>
      <c r="F42" s="370">
        <f t="shared" si="0"/>
        <v>69.795880805808</v>
      </c>
      <c r="G42" s="370">
        <v>13.514</v>
      </c>
      <c r="H42" s="370">
        <v>6.92</v>
      </c>
      <c r="I42" s="373">
        <v>1.8666633599999995</v>
      </c>
      <c r="J42" s="372">
        <f t="shared" si="1"/>
        <v>0.8455985020799998</v>
      </c>
      <c r="K42" s="373">
        <v>1.2444422399999997</v>
      </c>
      <c r="L42" s="373">
        <v>1.2444422399999997</v>
      </c>
    </row>
    <row r="43" spans="1:15" ht="15">
      <c r="A43" s="243">
        <v>32</v>
      </c>
      <c r="B43" s="330" t="s">
        <v>897</v>
      </c>
      <c r="C43" s="373">
        <v>177.23294999999996</v>
      </c>
      <c r="D43" s="374">
        <v>112.48379999999999</v>
      </c>
      <c r="E43" s="373">
        <v>73.2387</v>
      </c>
      <c r="F43" s="370">
        <f t="shared" si="0"/>
        <v>50.53470299999999</v>
      </c>
      <c r="G43" s="370">
        <v>31.374</v>
      </c>
      <c r="H43" s="370">
        <v>16.42</v>
      </c>
      <c r="I43" s="373">
        <v>1.083239</v>
      </c>
      <c r="J43" s="372">
        <f t="shared" si="1"/>
        <v>0.490707267</v>
      </c>
      <c r="K43" s="373">
        <v>0.8954927999999999</v>
      </c>
      <c r="L43" s="373">
        <v>0.8954927999999999</v>
      </c>
      <c r="O43" s="110">
        <f>M44-13.85</f>
        <v>-13.85</v>
      </c>
    </row>
    <row r="44" spans="1:12" ht="15">
      <c r="A44" s="243">
        <v>33</v>
      </c>
      <c r="B44" s="330" t="s">
        <v>898</v>
      </c>
      <c r="C44" s="373">
        <v>214.66841499999998</v>
      </c>
      <c r="D44" s="374">
        <v>88.49879999999999</v>
      </c>
      <c r="E44" s="373">
        <v>94.20227</v>
      </c>
      <c r="F44" s="370">
        <f t="shared" si="0"/>
        <v>64.9995663</v>
      </c>
      <c r="G44" s="370">
        <v>72.688</v>
      </c>
      <c r="H44" s="370">
        <v>37.72</v>
      </c>
      <c r="I44" s="373">
        <v>1.7319290399999996</v>
      </c>
      <c r="J44" s="372">
        <f t="shared" si="1"/>
        <v>0.7845638551199997</v>
      </c>
      <c r="K44" s="373">
        <v>1.1546193599999999</v>
      </c>
      <c r="L44" s="373">
        <v>1.1546193599999999</v>
      </c>
    </row>
    <row r="45" spans="1:12" ht="15">
      <c r="A45" s="243">
        <v>34</v>
      </c>
      <c r="B45" s="330" t="s">
        <v>899</v>
      </c>
      <c r="C45" s="373">
        <v>151.41422999999998</v>
      </c>
      <c r="D45" s="374">
        <v>158.61239999999998</v>
      </c>
      <c r="E45" s="373">
        <v>62.18566487760001</v>
      </c>
      <c r="F45" s="370">
        <f t="shared" si="0"/>
        <v>42.90810876554401</v>
      </c>
      <c r="G45" s="370">
        <v>32.678</v>
      </c>
      <c r="H45" s="370">
        <v>16.9</v>
      </c>
      <c r="I45" s="373">
        <v>1.1475604799999999</v>
      </c>
      <c r="J45" s="372">
        <f t="shared" si="1"/>
        <v>0.51984489744</v>
      </c>
      <c r="K45" s="373">
        <v>0.76504032</v>
      </c>
      <c r="L45" s="373">
        <v>0.76504032</v>
      </c>
    </row>
    <row r="46" spans="1:12" ht="15">
      <c r="A46" s="243" t="s">
        <v>900</v>
      </c>
      <c r="B46" s="244"/>
      <c r="C46" s="375">
        <v>4987.649769999999</v>
      </c>
      <c r="D46" s="376">
        <v>3492.6416313599993</v>
      </c>
      <c r="E46" s="375">
        <v>2054.9100023036</v>
      </c>
      <c r="F46" s="375">
        <f>SUM(F12:F45)</f>
        <v>1417.8879015894838</v>
      </c>
      <c r="G46" s="377">
        <v>1434.472</v>
      </c>
      <c r="H46" s="377">
        <v>741.22</v>
      </c>
      <c r="I46" s="375">
        <v>37.410003319999994</v>
      </c>
      <c r="J46" s="378">
        <f>SUM(J12:J45)</f>
        <v>16.94673150395999</v>
      </c>
      <c r="K46" s="375">
        <v>25.56973552</v>
      </c>
      <c r="L46" s="375">
        <v>25.56973552</v>
      </c>
    </row>
    <row r="47" spans="1:10" ht="12.75">
      <c r="A47" s="70"/>
      <c r="B47" s="85"/>
      <c r="C47" s="85"/>
      <c r="D47" s="200"/>
      <c r="E47" s="200"/>
      <c r="F47" s="200"/>
      <c r="G47" s="200"/>
      <c r="H47" s="200"/>
      <c r="I47" s="200"/>
      <c r="J47" s="200"/>
    </row>
    <row r="48" spans="1:10" ht="12.75">
      <c r="A48" s="70"/>
      <c r="B48" s="85"/>
      <c r="C48" s="85"/>
      <c r="D48" s="200"/>
      <c r="E48" s="200"/>
      <c r="F48" s="200"/>
      <c r="G48" s="200"/>
      <c r="H48" s="200"/>
      <c r="I48" s="915"/>
      <c r="J48" s="200"/>
    </row>
    <row r="49" spans="1:10" ht="12.75">
      <c r="A49" s="70"/>
      <c r="B49" s="85"/>
      <c r="C49" s="85"/>
      <c r="D49" s="200"/>
      <c r="E49" s="200"/>
      <c r="F49" s="200"/>
      <c r="G49" s="915"/>
      <c r="H49" s="200"/>
      <c r="I49" s="200"/>
      <c r="J49" s="200"/>
    </row>
    <row r="50" spans="1:11" ht="12.75" customHeight="1">
      <c r="A50" s="992" t="s">
        <v>1121</v>
      </c>
      <c r="B50" s="992"/>
      <c r="C50" s="72"/>
      <c r="D50" s="72"/>
      <c r="E50" s="72"/>
      <c r="F50" s="72"/>
      <c r="G50" s="72"/>
      <c r="H50" s="1411" t="s">
        <v>12</v>
      </c>
      <c r="I50" s="1411"/>
      <c r="J50" s="1411"/>
      <c r="K50" s="1411"/>
    </row>
    <row r="51" spans="2:11" ht="12.75" customHeight="1">
      <c r="B51" s="379"/>
      <c r="C51" s="379"/>
      <c r="D51" s="379"/>
      <c r="E51" s="379"/>
      <c r="F51" s="379"/>
      <c r="G51" s="379"/>
      <c r="H51" s="1411" t="s">
        <v>782</v>
      </c>
      <c r="I51" s="1411"/>
      <c r="J51" s="1411"/>
      <c r="K51" s="1411"/>
    </row>
    <row r="52" spans="1:11" ht="12.75">
      <c r="A52" s="201"/>
      <c r="B52" s="201"/>
      <c r="C52" s="201"/>
      <c r="D52" s="201"/>
      <c r="E52" s="201"/>
      <c r="F52" s="201"/>
      <c r="G52" s="201"/>
      <c r="H52" s="1411" t="s">
        <v>86</v>
      </c>
      <c r="I52" s="1411"/>
      <c r="J52" s="1411"/>
      <c r="K52" s="1411"/>
    </row>
    <row r="53" spans="1:10" ht="12.75">
      <c r="A53" s="72"/>
      <c r="B53" s="72"/>
      <c r="C53" s="72"/>
      <c r="E53" s="72"/>
      <c r="H53" s="1412" t="s">
        <v>83</v>
      </c>
      <c r="I53" s="1412"/>
      <c r="J53" s="1412"/>
    </row>
    <row r="57" spans="1:10" ht="12.75">
      <c r="A57" s="1413"/>
      <c r="B57" s="1413"/>
      <c r="C57" s="1413"/>
      <c r="D57" s="1413"/>
      <c r="E57" s="1413"/>
      <c r="F57" s="1413"/>
      <c r="G57" s="1413"/>
      <c r="H57" s="1413"/>
      <c r="I57" s="1413"/>
      <c r="J57" s="1413"/>
    </row>
    <row r="59" spans="1:10" ht="12.75">
      <c r="A59" s="1413"/>
      <c r="B59" s="1413"/>
      <c r="C59" s="1413"/>
      <c r="D59" s="1413"/>
      <c r="E59" s="1413"/>
      <c r="F59" s="1413"/>
      <c r="G59" s="1413"/>
      <c r="H59" s="1413"/>
      <c r="I59" s="1413"/>
      <c r="J59" s="1413"/>
    </row>
  </sheetData>
  <sheetProtection/>
  <mergeCells count="20">
    <mergeCell ref="A59:J59"/>
    <mergeCell ref="H52:K52"/>
    <mergeCell ref="A9:A10"/>
    <mergeCell ref="B9:B10"/>
    <mergeCell ref="C9:D9"/>
    <mergeCell ref="E9:F9"/>
    <mergeCell ref="G9:H9"/>
    <mergeCell ref="I9:J9"/>
    <mergeCell ref="K9:L9"/>
    <mergeCell ref="H51:K51"/>
    <mergeCell ref="H53:J53"/>
    <mergeCell ref="A57:J57"/>
    <mergeCell ref="E1:I1"/>
    <mergeCell ref="A2:J2"/>
    <mergeCell ref="A3:J3"/>
    <mergeCell ref="A8:B8"/>
    <mergeCell ref="A5:L5"/>
    <mergeCell ref="H8:L8"/>
    <mergeCell ref="H50:K50"/>
    <mergeCell ref="A50:B5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R58"/>
  <sheetViews>
    <sheetView view="pageBreakPreview" zoomScale="85" zoomScaleSheetLayoutView="85" zoomScalePageLayoutView="0" workbookViewId="0" topLeftCell="A22">
      <selection activeCell="J10" sqref="J10"/>
    </sheetView>
  </sheetViews>
  <sheetFormatPr defaultColWidth="9.140625" defaultRowHeight="12.75"/>
  <cols>
    <col min="1" max="1" width="6.28125" style="414" customWidth="1"/>
    <col min="2" max="2" width="28.140625" style="414" customWidth="1"/>
    <col min="3" max="3" width="9.7109375" style="414" customWidth="1"/>
    <col min="4" max="4" width="9.140625" style="414" customWidth="1"/>
    <col min="5" max="5" width="9.57421875" style="414" customWidth="1"/>
    <col min="6" max="6" width="9.7109375" style="414" customWidth="1"/>
    <col min="7" max="7" width="10.00390625" style="414" customWidth="1"/>
    <col min="8" max="8" width="9.8515625" style="414" customWidth="1"/>
    <col min="9" max="9" width="9.140625" style="414" customWidth="1"/>
    <col min="10" max="10" width="10.7109375" style="414" customWidth="1"/>
    <col min="11" max="11" width="8.8515625" style="414" customWidth="1"/>
    <col min="12" max="12" width="9.8515625" style="414" customWidth="1"/>
    <col min="13" max="13" width="8.8515625" style="414" customWidth="1"/>
    <col min="14" max="14" width="11.00390625" style="414" customWidth="1"/>
    <col min="15" max="16384" width="9.140625" style="414" customWidth="1"/>
  </cols>
  <sheetData>
    <row r="1" spans="4:13" ht="12.75" customHeight="1">
      <c r="D1" s="996"/>
      <c r="E1" s="996"/>
      <c r="F1" s="996"/>
      <c r="G1" s="996"/>
      <c r="H1" s="996"/>
      <c r="I1" s="996"/>
      <c r="L1" s="1068" t="s">
        <v>88</v>
      </c>
      <c r="M1" s="1068"/>
    </row>
    <row r="2" spans="1:13" ht="15.75">
      <c r="A2" s="996" t="s">
        <v>0</v>
      </c>
      <c r="B2" s="996"/>
      <c r="C2" s="996"/>
      <c r="D2" s="996"/>
      <c r="E2" s="996"/>
      <c r="F2" s="996"/>
      <c r="G2" s="996"/>
      <c r="H2" s="996"/>
      <c r="I2" s="996"/>
      <c r="J2" s="996"/>
      <c r="K2" s="996"/>
      <c r="L2" s="996"/>
      <c r="M2" s="996"/>
    </row>
    <row r="3" spans="1:13" ht="15.75">
      <c r="A3" s="996" t="s">
        <v>656</v>
      </c>
      <c r="B3" s="996"/>
      <c r="C3" s="996"/>
      <c r="D3" s="996"/>
      <c r="E3" s="996"/>
      <c r="F3" s="996"/>
      <c r="G3" s="996"/>
      <c r="H3" s="996"/>
      <c r="I3" s="996"/>
      <c r="J3" s="996"/>
      <c r="K3" s="996"/>
      <c r="L3" s="996"/>
      <c r="M3" s="996"/>
    </row>
    <row r="4" ht="11.25" customHeight="1"/>
    <row r="5" spans="1:13" ht="15.75">
      <c r="A5" s="996" t="s">
        <v>661</v>
      </c>
      <c r="B5" s="996"/>
      <c r="C5" s="996"/>
      <c r="D5" s="996"/>
      <c r="E5" s="996"/>
      <c r="F5" s="996"/>
      <c r="G5" s="996"/>
      <c r="H5" s="996"/>
      <c r="I5" s="996"/>
      <c r="J5" s="996"/>
      <c r="K5" s="996"/>
      <c r="L5" s="996"/>
      <c r="M5" s="996"/>
    </row>
    <row r="7" spans="1:14" ht="15.75">
      <c r="A7" s="1069" t="s">
        <v>936</v>
      </c>
      <c r="B7" s="1069"/>
      <c r="K7" s="1070" t="s">
        <v>826</v>
      </c>
      <c r="L7" s="1070"/>
      <c r="M7" s="1070"/>
      <c r="N7" s="1070"/>
    </row>
    <row r="8" spans="1:14" ht="15.75">
      <c r="A8" s="237"/>
      <c r="B8" s="237"/>
      <c r="K8" s="416"/>
      <c r="L8" s="617"/>
      <c r="M8" s="879"/>
      <c r="N8" s="617"/>
    </row>
    <row r="9" spans="1:14" ht="15.75" customHeight="1">
      <c r="A9" s="1071" t="s">
        <v>2</v>
      </c>
      <c r="B9" s="1071" t="s">
        <v>3</v>
      </c>
      <c r="C9" s="1073" t="s">
        <v>4</v>
      </c>
      <c r="D9" s="1073"/>
      <c r="E9" s="1073"/>
      <c r="F9" s="1074"/>
      <c r="G9" s="1075"/>
      <c r="H9" s="1076" t="s">
        <v>103</v>
      </c>
      <c r="I9" s="1076"/>
      <c r="J9" s="1076"/>
      <c r="K9" s="1076"/>
      <c r="L9" s="1076"/>
      <c r="M9" s="1071" t="s">
        <v>136</v>
      </c>
      <c r="N9" s="1077" t="s">
        <v>137</v>
      </c>
    </row>
    <row r="10" spans="1:18" ht="78.75">
      <c r="A10" s="1072"/>
      <c r="B10" s="1072"/>
      <c r="C10" s="418" t="s">
        <v>5</v>
      </c>
      <c r="D10" s="418" t="s">
        <v>6</v>
      </c>
      <c r="E10" s="418" t="s">
        <v>372</v>
      </c>
      <c r="F10" s="419" t="s">
        <v>101</v>
      </c>
      <c r="G10" s="907" t="s">
        <v>373</v>
      </c>
      <c r="H10" s="418" t="s">
        <v>5</v>
      </c>
      <c r="I10" s="418" t="s">
        <v>6</v>
      </c>
      <c r="J10" s="418" t="s">
        <v>372</v>
      </c>
      <c r="K10" s="419" t="s">
        <v>101</v>
      </c>
      <c r="L10" s="419" t="s">
        <v>374</v>
      </c>
      <c r="M10" s="1072"/>
      <c r="N10" s="1077"/>
      <c r="Q10" s="420"/>
      <c r="R10" s="420"/>
    </row>
    <row r="11" spans="1:14" s="11" customFormat="1" ht="15.75">
      <c r="A11" s="393">
        <v>1</v>
      </c>
      <c r="B11" s="393">
        <v>2</v>
      </c>
      <c r="C11" s="418">
        <v>3</v>
      </c>
      <c r="D11" s="418">
        <v>4</v>
      </c>
      <c r="E11" s="418">
        <v>5</v>
      </c>
      <c r="F11" s="418">
        <v>6</v>
      </c>
      <c r="G11" s="418">
        <v>7</v>
      </c>
      <c r="H11" s="418">
        <v>8</v>
      </c>
      <c r="I11" s="418">
        <v>9</v>
      </c>
      <c r="J11" s="418">
        <v>10</v>
      </c>
      <c r="K11" s="418">
        <v>11</v>
      </c>
      <c r="L11" s="418">
        <v>12</v>
      </c>
      <c r="M11" s="418">
        <v>13</v>
      </c>
      <c r="N11" s="418">
        <v>14</v>
      </c>
    </row>
    <row r="12" spans="1:14" s="11" customFormat="1" ht="15.75">
      <c r="A12" s="418">
        <v>1</v>
      </c>
      <c r="B12" s="423" t="s">
        <v>866</v>
      </c>
      <c r="C12" s="429">
        <v>227</v>
      </c>
      <c r="D12" s="429">
        <v>10</v>
      </c>
      <c r="E12" s="429">
        <v>3</v>
      </c>
      <c r="F12" s="491">
        <v>0</v>
      </c>
      <c r="G12" s="491">
        <v>240</v>
      </c>
      <c r="H12" s="429">
        <v>227</v>
      </c>
      <c r="I12" s="429">
        <v>10</v>
      </c>
      <c r="J12" s="429">
        <v>3</v>
      </c>
      <c r="K12" s="491">
        <v>0</v>
      </c>
      <c r="L12" s="491">
        <v>240</v>
      </c>
      <c r="M12" s="430">
        <v>0</v>
      </c>
      <c r="N12" s="430"/>
    </row>
    <row r="13" spans="1:14" s="11" customFormat="1" ht="15.75">
      <c r="A13" s="418">
        <v>2</v>
      </c>
      <c r="B13" s="423" t="s">
        <v>867</v>
      </c>
      <c r="C13" s="429">
        <v>417</v>
      </c>
      <c r="D13" s="429">
        <v>16</v>
      </c>
      <c r="E13" s="429">
        <v>3</v>
      </c>
      <c r="F13" s="491">
        <v>1</v>
      </c>
      <c r="G13" s="491">
        <v>437</v>
      </c>
      <c r="H13" s="429">
        <v>417</v>
      </c>
      <c r="I13" s="429">
        <v>16</v>
      </c>
      <c r="J13" s="429">
        <v>3</v>
      </c>
      <c r="K13" s="491">
        <v>1</v>
      </c>
      <c r="L13" s="491">
        <v>437</v>
      </c>
      <c r="M13" s="430">
        <v>0</v>
      </c>
      <c r="N13" s="430"/>
    </row>
    <row r="14" spans="1:14" s="11" customFormat="1" ht="15.75">
      <c r="A14" s="418">
        <v>3</v>
      </c>
      <c r="B14" s="423" t="s">
        <v>868</v>
      </c>
      <c r="C14" s="429">
        <v>813</v>
      </c>
      <c r="D14" s="429">
        <v>4</v>
      </c>
      <c r="E14" s="429">
        <v>0</v>
      </c>
      <c r="F14" s="491">
        <v>0</v>
      </c>
      <c r="G14" s="491">
        <v>817</v>
      </c>
      <c r="H14" s="429">
        <v>813</v>
      </c>
      <c r="I14" s="429">
        <v>4</v>
      </c>
      <c r="J14" s="429">
        <v>0</v>
      </c>
      <c r="K14" s="491">
        <v>0</v>
      </c>
      <c r="L14" s="491">
        <v>817</v>
      </c>
      <c r="M14" s="430">
        <v>0</v>
      </c>
      <c r="N14" s="430"/>
    </row>
    <row r="15" spans="1:14" s="11" customFormat="1" ht="15.75">
      <c r="A15" s="418">
        <v>4</v>
      </c>
      <c r="B15" s="423" t="s">
        <v>869</v>
      </c>
      <c r="C15" s="429">
        <v>629</v>
      </c>
      <c r="D15" s="429">
        <v>14</v>
      </c>
      <c r="E15" s="429">
        <v>0</v>
      </c>
      <c r="F15" s="491">
        <v>0</v>
      </c>
      <c r="G15" s="491">
        <v>643</v>
      </c>
      <c r="H15" s="429">
        <v>629</v>
      </c>
      <c r="I15" s="429">
        <v>14</v>
      </c>
      <c r="J15" s="429">
        <v>0</v>
      </c>
      <c r="K15" s="491">
        <v>0</v>
      </c>
      <c r="L15" s="491">
        <v>643</v>
      </c>
      <c r="M15" s="430">
        <v>0</v>
      </c>
      <c r="N15" s="430"/>
    </row>
    <row r="16" spans="1:14" s="11" customFormat="1" ht="15.75">
      <c r="A16" s="418">
        <v>5</v>
      </c>
      <c r="B16" s="423" t="s">
        <v>870</v>
      </c>
      <c r="C16" s="429">
        <v>913</v>
      </c>
      <c r="D16" s="429">
        <v>3</v>
      </c>
      <c r="E16" s="429">
        <v>0</v>
      </c>
      <c r="F16" s="491">
        <v>0</v>
      </c>
      <c r="G16" s="491">
        <v>916</v>
      </c>
      <c r="H16" s="429">
        <v>913</v>
      </c>
      <c r="I16" s="429">
        <v>3</v>
      </c>
      <c r="J16" s="429">
        <v>0</v>
      </c>
      <c r="K16" s="491">
        <v>0</v>
      </c>
      <c r="L16" s="491">
        <v>916</v>
      </c>
      <c r="M16" s="430">
        <v>0</v>
      </c>
      <c r="N16" s="430"/>
    </row>
    <row r="17" spans="1:14" s="11" customFormat="1" ht="15.75">
      <c r="A17" s="418">
        <v>6</v>
      </c>
      <c r="B17" s="423" t="s">
        <v>871</v>
      </c>
      <c r="C17" s="429">
        <v>652</v>
      </c>
      <c r="D17" s="429">
        <v>0</v>
      </c>
      <c r="E17" s="429">
        <v>3</v>
      </c>
      <c r="F17" s="491">
        <v>0</v>
      </c>
      <c r="G17" s="491">
        <v>655</v>
      </c>
      <c r="H17" s="429">
        <v>652</v>
      </c>
      <c r="I17" s="429">
        <v>0</v>
      </c>
      <c r="J17" s="429">
        <v>3</v>
      </c>
      <c r="K17" s="491">
        <v>0</v>
      </c>
      <c r="L17" s="491">
        <v>655</v>
      </c>
      <c r="M17" s="430">
        <v>0</v>
      </c>
      <c r="N17" s="430"/>
    </row>
    <row r="18" spans="1:14" s="11" customFormat="1" ht="15.75">
      <c r="A18" s="418">
        <v>7</v>
      </c>
      <c r="B18" s="423" t="s">
        <v>872</v>
      </c>
      <c r="C18" s="429">
        <v>818</v>
      </c>
      <c r="D18" s="429">
        <v>1</v>
      </c>
      <c r="E18" s="429">
        <v>0</v>
      </c>
      <c r="F18" s="491">
        <v>0</v>
      </c>
      <c r="G18" s="491">
        <v>819</v>
      </c>
      <c r="H18" s="429">
        <v>818</v>
      </c>
      <c r="I18" s="429">
        <v>1</v>
      </c>
      <c r="J18" s="429">
        <v>0</v>
      </c>
      <c r="K18" s="491">
        <v>0</v>
      </c>
      <c r="L18" s="491">
        <v>819</v>
      </c>
      <c r="M18" s="430">
        <v>0</v>
      </c>
      <c r="N18" s="430"/>
    </row>
    <row r="19" spans="1:14" s="11" customFormat="1" ht="15.75">
      <c r="A19" s="418">
        <v>8</v>
      </c>
      <c r="B19" s="423" t="s">
        <v>873</v>
      </c>
      <c r="C19" s="429">
        <v>1191</v>
      </c>
      <c r="D19" s="429">
        <v>1</v>
      </c>
      <c r="E19" s="429">
        <v>0</v>
      </c>
      <c r="F19" s="491">
        <v>0</v>
      </c>
      <c r="G19" s="491">
        <v>1192</v>
      </c>
      <c r="H19" s="429">
        <v>1191</v>
      </c>
      <c r="I19" s="429">
        <v>1</v>
      </c>
      <c r="J19" s="429">
        <v>0</v>
      </c>
      <c r="K19" s="491">
        <v>0</v>
      </c>
      <c r="L19" s="491">
        <v>1192</v>
      </c>
      <c r="M19" s="430">
        <v>0</v>
      </c>
      <c r="N19" s="430"/>
    </row>
    <row r="20" spans="1:14" s="11" customFormat="1" ht="15.75">
      <c r="A20" s="418">
        <v>9</v>
      </c>
      <c r="B20" s="423" t="s">
        <v>874</v>
      </c>
      <c r="C20" s="429">
        <v>933</v>
      </c>
      <c r="D20" s="429">
        <v>1</v>
      </c>
      <c r="E20" s="429">
        <v>0</v>
      </c>
      <c r="F20" s="491">
        <v>0</v>
      </c>
      <c r="G20" s="491">
        <v>934</v>
      </c>
      <c r="H20" s="429">
        <v>933</v>
      </c>
      <c r="I20" s="429">
        <v>1</v>
      </c>
      <c r="J20" s="429">
        <v>0</v>
      </c>
      <c r="K20" s="491">
        <v>0</v>
      </c>
      <c r="L20" s="491">
        <v>934</v>
      </c>
      <c r="M20" s="430">
        <v>0</v>
      </c>
      <c r="N20" s="430"/>
    </row>
    <row r="21" spans="1:14" s="11" customFormat="1" ht="15.75">
      <c r="A21" s="418">
        <v>10</v>
      </c>
      <c r="B21" s="423" t="s">
        <v>875</v>
      </c>
      <c r="C21" s="429">
        <v>1296</v>
      </c>
      <c r="D21" s="429">
        <v>4</v>
      </c>
      <c r="E21" s="429">
        <v>0</v>
      </c>
      <c r="F21" s="491">
        <v>0</v>
      </c>
      <c r="G21" s="491">
        <v>1300</v>
      </c>
      <c r="H21" s="429">
        <v>1296</v>
      </c>
      <c r="I21" s="429">
        <v>4</v>
      </c>
      <c r="J21" s="429">
        <v>0</v>
      </c>
      <c r="K21" s="491">
        <v>0</v>
      </c>
      <c r="L21" s="491">
        <v>1300</v>
      </c>
      <c r="M21" s="430">
        <v>0</v>
      </c>
      <c r="N21" s="430"/>
    </row>
    <row r="22" spans="1:14" s="11" customFormat="1" ht="15.75">
      <c r="A22" s="418">
        <v>11</v>
      </c>
      <c r="B22" s="423" t="s">
        <v>876</v>
      </c>
      <c r="C22" s="429">
        <v>729</v>
      </c>
      <c r="D22" s="429">
        <v>0</v>
      </c>
      <c r="E22" s="429">
        <v>0</v>
      </c>
      <c r="F22" s="491">
        <v>0</v>
      </c>
      <c r="G22" s="491">
        <v>729</v>
      </c>
      <c r="H22" s="429">
        <v>729</v>
      </c>
      <c r="I22" s="429">
        <v>0</v>
      </c>
      <c r="J22" s="429">
        <v>0</v>
      </c>
      <c r="K22" s="491">
        <v>0</v>
      </c>
      <c r="L22" s="491">
        <v>729</v>
      </c>
      <c r="M22" s="430">
        <v>0</v>
      </c>
      <c r="N22" s="430"/>
    </row>
    <row r="23" spans="1:14" s="11" customFormat="1" ht="15.75">
      <c r="A23" s="418">
        <v>12</v>
      </c>
      <c r="B23" s="423" t="s">
        <v>877</v>
      </c>
      <c r="C23" s="429">
        <v>952</v>
      </c>
      <c r="D23" s="429">
        <v>8</v>
      </c>
      <c r="E23" s="429">
        <v>1</v>
      </c>
      <c r="F23" s="491">
        <v>0</v>
      </c>
      <c r="G23" s="491">
        <v>961</v>
      </c>
      <c r="H23" s="429">
        <v>952</v>
      </c>
      <c r="I23" s="429">
        <v>8</v>
      </c>
      <c r="J23" s="429">
        <v>1</v>
      </c>
      <c r="K23" s="491">
        <v>0</v>
      </c>
      <c r="L23" s="491">
        <v>961</v>
      </c>
      <c r="M23" s="430">
        <v>0</v>
      </c>
      <c r="N23" s="430"/>
    </row>
    <row r="24" spans="1:14" s="11" customFormat="1" ht="15.75">
      <c r="A24" s="418">
        <v>13</v>
      </c>
      <c r="B24" s="423" t="s">
        <v>878</v>
      </c>
      <c r="C24" s="429">
        <v>816</v>
      </c>
      <c r="D24" s="429">
        <v>2</v>
      </c>
      <c r="E24" s="429">
        <v>0</v>
      </c>
      <c r="F24" s="491">
        <v>0</v>
      </c>
      <c r="G24" s="491">
        <v>818</v>
      </c>
      <c r="H24" s="429">
        <v>816</v>
      </c>
      <c r="I24" s="429">
        <v>2</v>
      </c>
      <c r="J24" s="429">
        <v>0</v>
      </c>
      <c r="K24" s="491">
        <v>0</v>
      </c>
      <c r="L24" s="491">
        <v>818</v>
      </c>
      <c r="M24" s="430">
        <v>0</v>
      </c>
      <c r="N24" s="430"/>
    </row>
    <row r="25" spans="1:14" s="11" customFormat="1" ht="15.75">
      <c r="A25" s="418">
        <v>14</v>
      </c>
      <c r="B25" s="423" t="s">
        <v>879</v>
      </c>
      <c r="C25" s="429">
        <v>343</v>
      </c>
      <c r="D25" s="429">
        <v>7</v>
      </c>
      <c r="E25" s="429">
        <v>0</v>
      </c>
      <c r="F25" s="491">
        <v>0</v>
      </c>
      <c r="G25" s="491">
        <v>350</v>
      </c>
      <c r="H25" s="429">
        <v>343</v>
      </c>
      <c r="I25" s="429">
        <v>7</v>
      </c>
      <c r="J25" s="429">
        <v>0</v>
      </c>
      <c r="K25" s="491">
        <v>0</v>
      </c>
      <c r="L25" s="491">
        <v>350</v>
      </c>
      <c r="M25" s="430">
        <v>0</v>
      </c>
      <c r="N25" s="430"/>
    </row>
    <row r="26" spans="1:14" s="11" customFormat="1" ht="15.75">
      <c r="A26" s="418">
        <v>15</v>
      </c>
      <c r="B26" s="423" t="s">
        <v>880</v>
      </c>
      <c r="C26" s="429">
        <v>133</v>
      </c>
      <c r="D26" s="429">
        <v>1</v>
      </c>
      <c r="E26" s="429">
        <v>0</v>
      </c>
      <c r="F26" s="491">
        <v>0</v>
      </c>
      <c r="G26" s="491">
        <v>134</v>
      </c>
      <c r="H26" s="429">
        <v>133</v>
      </c>
      <c r="I26" s="429">
        <v>1</v>
      </c>
      <c r="J26" s="429">
        <v>0</v>
      </c>
      <c r="K26" s="491">
        <v>0</v>
      </c>
      <c r="L26" s="491">
        <v>134</v>
      </c>
      <c r="M26" s="430">
        <v>0</v>
      </c>
      <c r="N26" s="430"/>
    </row>
    <row r="27" spans="1:14" s="11" customFormat="1" ht="15.75">
      <c r="A27" s="418">
        <v>16</v>
      </c>
      <c r="B27" s="423" t="s">
        <v>881</v>
      </c>
      <c r="C27" s="429">
        <v>1294</v>
      </c>
      <c r="D27" s="429">
        <v>3</v>
      </c>
      <c r="E27" s="429">
        <v>0</v>
      </c>
      <c r="F27" s="491">
        <v>0</v>
      </c>
      <c r="G27" s="491">
        <v>1297</v>
      </c>
      <c r="H27" s="429">
        <v>1294</v>
      </c>
      <c r="I27" s="429">
        <v>3</v>
      </c>
      <c r="J27" s="429">
        <v>0</v>
      </c>
      <c r="K27" s="491">
        <v>0</v>
      </c>
      <c r="L27" s="491">
        <v>1297</v>
      </c>
      <c r="M27" s="430">
        <v>0</v>
      </c>
      <c r="N27" s="430"/>
    </row>
    <row r="28" spans="1:14" s="11" customFormat="1" ht="15.75">
      <c r="A28" s="418">
        <v>17</v>
      </c>
      <c r="B28" s="423" t="s">
        <v>882</v>
      </c>
      <c r="C28" s="429">
        <v>709</v>
      </c>
      <c r="D28" s="429">
        <v>2</v>
      </c>
      <c r="E28" s="429">
        <v>0</v>
      </c>
      <c r="F28" s="491">
        <v>0</v>
      </c>
      <c r="G28" s="491">
        <v>711</v>
      </c>
      <c r="H28" s="429">
        <v>709</v>
      </c>
      <c r="I28" s="429">
        <v>2</v>
      </c>
      <c r="J28" s="429">
        <v>0</v>
      </c>
      <c r="K28" s="491">
        <v>0</v>
      </c>
      <c r="L28" s="491">
        <v>711</v>
      </c>
      <c r="M28" s="430">
        <v>0</v>
      </c>
      <c r="N28" s="430"/>
    </row>
    <row r="29" spans="1:14" s="11" customFormat="1" ht="15.75">
      <c r="A29" s="424">
        <v>18</v>
      </c>
      <c r="B29" s="425" t="s">
        <v>883</v>
      </c>
      <c r="C29" s="429">
        <v>261</v>
      </c>
      <c r="D29" s="429">
        <v>9</v>
      </c>
      <c r="E29" s="429">
        <v>0</v>
      </c>
      <c r="F29" s="491">
        <v>0</v>
      </c>
      <c r="G29" s="491">
        <v>270</v>
      </c>
      <c r="H29" s="429">
        <v>261</v>
      </c>
      <c r="I29" s="429">
        <v>9</v>
      </c>
      <c r="J29" s="429">
        <v>0</v>
      </c>
      <c r="K29" s="491">
        <v>0</v>
      </c>
      <c r="L29" s="491">
        <v>270</v>
      </c>
      <c r="M29" s="430">
        <v>0</v>
      </c>
      <c r="N29" s="430"/>
    </row>
    <row r="30" spans="1:14" s="11" customFormat="1" ht="15.75">
      <c r="A30" s="418">
        <v>19</v>
      </c>
      <c r="B30" s="423" t="s">
        <v>884</v>
      </c>
      <c r="C30" s="429">
        <v>235</v>
      </c>
      <c r="D30" s="429">
        <v>11</v>
      </c>
      <c r="E30" s="429">
        <v>0</v>
      </c>
      <c r="F30" s="491">
        <v>0</v>
      </c>
      <c r="G30" s="491">
        <v>246</v>
      </c>
      <c r="H30" s="429">
        <v>235</v>
      </c>
      <c r="I30" s="429">
        <v>11</v>
      </c>
      <c r="J30" s="429">
        <v>0</v>
      </c>
      <c r="K30" s="491">
        <v>0</v>
      </c>
      <c r="L30" s="491">
        <v>246</v>
      </c>
      <c r="M30" s="430">
        <v>0</v>
      </c>
      <c r="N30" s="430"/>
    </row>
    <row r="31" spans="1:14" s="11" customFormat="1" ht="15.75">
      <c r="A31" s="424">
        <v>20</v>
      </c>
      <c r="B31" s="425" t="s">
        <v>885</v>
      </c>
      <c r="C31" s="429">
        <v>220</v>
      </c>
      <c r="D31" s="429">
        <v>8</v>
      </c>
      <c r="E31" s="429">
        <v>0</v>
      </c>
      <c r="F31" s="491">
        <v>0</v>
      </c>
      <c r="G31" s="491">
        <v>228</v>
      </c>
      <c r="H31" s="429">
        <v>220</v>
      </c>
      <c r="I31" s="429">
        <v>8</v>
      </c>
      <c r="J31" s="429">
        <v>0</v>
      </c>
      <c r="K31" s="491">
        <v>0</v>
      </c>
      <c r="L31" s="491">
        <v>228</v>
      </c>
      <c r="M31" s="430">
        <v>0</v>
      </c>
      <c r="N31" s="430"/>
    </row>
    <row r="32" spans="1:14" s="11" customFormat="1" ht="15.75">
      <c r="A32" s="418">
        <v>21</v>
      </c>
      <c r="B32" s="423" t="s">
        <v>886</v>
      </c>
      <c r="C32" s="429">
        <v>459</v>
      </c>
      <c r="D32" s="429">
        <v>5</v>
      </c>
      <c r="E32" s="429">
        <v>0</v>
      </c>
      <c r="F32" s="491">
        <v>0</v>
      </c>
      <c r="G32" s="491">
        <v>464</v>
      </c>
      <c r="H32" s="429">
        <v>459</v>
      </c>
      <c r="I32" s="429">
        <v>5</v>
      </c>
      <c r="J32" s="429">
        <v>0</v>
      </c>
      <c r="K32" s="491">
        <v>0</v>
      </c>
      <c r="L32" s="491">
        <v>464</v>
      </c>
      <c r="M32" s="430">
        <v>0</v>
      </c>
      <c r="N32" s="430"/>
    </row>
    <row r="33" spans="1:14" s="11" customFormat="1" ht="15.75">
      <c r="A33" s="418">
        <v>22</v>
      </c>
      <c r="B33" s="423" t="s">
        <v>887</v>
      </c>
      <c r="C33" s="429">
        <v>621</v>
      </c>
      <c r="D33" s="429">
        <v>1</v>
      </c>
      <c r="E33" s="429">
        <v>0</v>
      </c>
      <c r="F33" s="491">
        <v>0</v>
      </c>
      <c r="G33" s="491">
        <v>622</v>
      </c>
      <c r="H33" s="429">
        <v>621</v>
      </c>
      <c r="I33" s="429">
        <v>1</v>
      </c>
      <c r="J33" s="429">
        <v>0</v>
      </c>
      <c r="K33" s="491">
        <v>0</v>
      </c>
      <c r="L33" s="491">
        <v>622</v>
      </c>
      <c r="M33" s="430">
        <v>0</v>
      </c>
      <c r="N33" s="430"/>
    </row>
    <row r="34" spans="1:14" s="11" customFormat="1" ht="15.75">
      <c r="A34" s="418">
        <v>23</v>
      </c>
      <c r="B34" s="423" t="s">
        <v>888</v>
      </c>
      <c r="C34" s="429">
        <v>456</v>
      </c>
      <c r="D34" s="429">
        <v>5</v>
      </c>
      <c r="E34" s="429">
        <v>0</v>
      </c>
      <c r="F34" s="491">
        <v>0</v>
      </c>
      <c r="G34" s="491">
        <v>461</v>
      </c>
      <c r="H34" s="429">
        <v>456</v>
      </c>
      <c r="I34" s="429">
        <v>5</v>
      </c>
      <c r="J34" s="429">
        <v>0</v>
      </c>
      <c r="K34" s="491">
        <v>0</v>
      </c>
      <c r="L34" s="491">
        <v>461</v>
      </c>
      <c r="M34" s="430">
        <v>0</v>
      </c>
      <c r="N34" s="430"/>
    </row>
    <row r="35" spans="1:14" s="11" customFormat="1" ht="15.75">
      <c r="A35" s="418">
        <v>24</v>
      </c>
      <c r="B35" s="423" t="s">
        <v>889</v>
      </c>
      <c r="C35" s="429">
        <v>184</v>
      </c>
      <c r="D35" s="429">
        <v>8</v>
      </c>
      <c r="E35" s="429">
        <v>0</v>
      </c>
      <c r="F35" s="491">
        <v>0</v>
      </c>
      <c r="G35" s="491">
        <v>192</v>
      </c>
      <c r="H35" s="429">
        <v>184</v>
      </c>
      <c r="I35" s="429">
        <v>8</v>
      </c>
      <c r="J35" s="429">
        <v>0</v>
      </c>
      <c r="K35" s="491">
        <v>0</v>
      </c>
      <c r="L35" s="491">
        <v>192</v>
      </c>
      <c r="M35" s="430">
        <v>0</v>
      </c>
      <c r="N35" s="430"/>
    </row>
    <row r="36" spans="1:14" s="11" customFormat="1" ht="15.75">
      <c r="A36" s="418">
        <v>25</v>
      </c>
      <c r="B36" s="423" t="s">
        <v>890</v>
      </c>
      <c r="C36" s="429">
        <v>545</v>
      </c>
      <c r="D36" s="429">
        <v>5</v>
      </c>
      <c r="E36" s="429">
        <v>0</v>
      </c>
      <c r="F36" s="491">
        <v>0</v>
      </c>
      <c r="G36" s="491">
        <v>550</v>
      </c>
      <c r="H36" s="429">
        <v>545</v>
      </c>
      <c r="I36" s="429">
        <v>5</v>
      </c>
      <c r="J36" s="429">
        <v>0</v>
      </c>
      <c r="K36" s="491">
        <v>0</v>
      </c>
      <c r="L36" s="491">
        <v>550</v>
      </c>
      <c r="M36" s="430">
        <v>0</v>
      </c>
      <c r="N36" s="430"/>
    </row>
    <row r="37" spans="1:14" s="11" customFormat="1" ht="15.75">
      <c r="A37" s="418">
        <v>26</v>
      </c>
      <c r="B37" s="423" t="s">
        <v>891</v>
      </c>
      <c r="C37" s="429">
        <v>743</v>
      </c>
      <c r="D37" s="429">
        <v>14</v>
      </c>
      <c r="E37" s="429">
        <v>0</v>
      </c>
      <c r="F37" s="491">
        <v>0</v>
      </c>
      <c r="G37" s="491">
        <v>757</v>
      </c>
      <c r="H37" s="429">
        <v>743</v>
      </c>
      <c r="I37" s="429">
        <v>14</v>
      </c>
      <c r="J37" s="429">
        <v>0</v>
      </c>
      <c r="K37" s="491">
        <v>0</v>
      </c>
      <c r="L37" s="491">
        <v>757</v>
      </c>
      <c r="M37" s="430">
        <v>0</v>
      </c>
      <c r="N37" s="430"/>
    </row>
    <row r="38" spans="1:14" s="11" customFormat="1" ht="15.75">
      <c r="A38" s="418">
        <v>27</v>
      </c>
      <c r="B38" s="423" t="s">
        <v>892</v>
      </c>
      <c r="C38" s="429">
        <v>462</v>
      </c>
      <c r="D38" s="429">
        <v>9</v>
      </c>
      <c r="E38" s="429">
        <v>0</v>
      </c>
      <c r="F38" s="491">
        <v>0</v>
      </c>
      <c r="G38" s="491">
        <v>471</v>
      </c>
      <c r="H38" s="429">
        <v>462</v>
      </c>
      <c r="I38" s="429">
        <v>9</v>
      </c>
      <c r="J38" s="429">
        <v>0</v>
      </c>
      <c r="K38" s="491">
        <v>0</v>
      </c>
      <c r="L38" s="491">
        <v>471</v>
      </c>
      <c r="M38" s="430">
        <v>0</v>
      </c>
      <c r="N38" s="430"/>
    </row>
    <row r="39" spans="1:14" s="11" customFormat="1" ht="15.75">
      <c r="A39" s="418">
        <v>28</v>
      </c>
      <c r="B39" s="423" t="s">
        <v>893</v>
      </c>
      <c r="C39" s="429">
        <v>829</v>
      </c>
      <c r="D39" s="429">
        <v>36</v>
      </c>
      <c r="E39" s="429">
        <v>0</v>
      </c>
      <c r="F39" s="491">
        <v>0</v>
      </c>
      <c r="G39" s="491">
        <v>865</v>
      </c>
      <c r="H39" s="429">
        <v>829</v>
      </c>
      <c r="I39" s="429">
        <v>36</v>
      </c>
      <c r="J39" s="429">
        <v>0</v>
      </c>
      <c r="K39" s="491">
        <v>0</v>
      </c>
      <c r="L39" s="491">
        <v>865</v>
      </c>
      <c r="M39" s="430">
        <v>0</v>
      </c>
      <c r="N39" s="430"/>
    </row>
    <row r="40" spans="1:14" s="11" customFormat="1" ht="15.75">
      <c r="A40" s="418">
        <v>29</v>
      </c>
      <c r="B40" s="423" t="s">
        <v>894</v>
      </c>
      <c r="C40" s="429">
        <v>511</v>
      </c>
      <c r="D40" s="429">
        <v>8</v>
      </c>
      <c r="E40" s="429">
        <v>0</v>
      </c>
      <c r="F40" s="491">
        <v>21</v>
      </c>
      <c r="G40" s="491">
        <v>540</v>
      </c>
      <c r="H40" s="429">
        <v>511</v>
      </c>
      <c r="I40" s="429">
        <v>8</v>
      </c>
      <c r="J40" s="429">
        <v>0</v>
      </c>
      <c r="K40" s="491">
        <v>21</v>
      </c>
      <c r="L40" s="491">
        <v>540</v>
      </c>
      <c r="M40" s="430">
        <v>0</v>
      </c>
      <c r="N40" s="430"/>
    </row>
    <row r="41" spans="1:14" s="11" customFormat="1" ht="15.75">
      <c r="A41" s="418">
        <v>30</v>
      </c>
      <c r="B41" s="423" t="s">
        <v>895</v>
      </c>
      <c r="C41" s="429">
        <v>519</v>
      </c>
      <c r="D41" s="429">
        <v>3</v>
      </c>
      <c r="E41" s="429">
        <v>8</v>
      </c>
      <c r="F41" s="491">
        <v>0</v>
      </c>
      <c r="G41" s="491">
        <v>530</v>
      </c>
      <c r="H41" s="429">
        <v>519</v>
      </c>
      <c r="I41" s="429">
        <v>3</v>
      </c>
      <c r="J41" s="429">
        <v>8</v>
      </c>
      <c r="K41" s="491">
        <v>0</v>
      </c>
      <c r="L41" s="491">
        <v>530</v>
      </c>
      <c r="M41" s="430">
        <v>0</v>
      </c>
      <c r="N41" s="430"/>
    </row>
    <row r="42" spans="1:14" s="11" customFormat="1" ht="15.75">
      <c r="A42" s="418">
        <v>31</v>
      </c>
      <c r="B42" s="423" t="s">
        <v>896</v>
      </c>
      <c r="C42" s="429">
        <v>776</v>
      </c>
      <c r="D42" s="429">
        <v>14</v>
      </c>
      <c r="E42" s="429">
        <v>0</v>
      </c>
      <c r="F42" s="491">
        <v>0</v>
      </c>
      <c r="G42" s="491">
        <v>790</v>
      </c>
      <c r="H42" s="429">
        <v>776</v>
      </c>
      <c r="I42" s="429">
        <v>14</v>
      </c>
      <c r="J42" s="429">
        <v>0</v>
      </c>
      <c r="K42" s="491">
        <v>0</v>
      </c>
      <c r="L42" s="491">
        <v>790</v>
      </c>
      <c r="M42" s="430">
        <v>0</v>
      </c>
      <c r="N42" s="430"/>
    </row>
    <row r="43" spans="1:14" s="11" customFormat="1" ht="15.75">
      <c r="A43" s="418">
        <v>32</v>
      </c>
      <c r="B43" s="423" t="s">
        <v>897</v>
      </c>
      <c r="C43" s="429">
        <v>384</v>
      </c>
      <c r="D43" s="429">
        <v>2</v>
      </c>
      <c r="E43" s="429">
        <v>0</v>
      </c>
      <c r="F43" s="491">
        <v>0</v>
      </c>
      <c r="G43" s="491">
        <v>386</v>
      </c>
      <c r="H43" s="429">
        <v>384</v>
      </c>
      <c r="I43" s="429">
        <v>2</v>
      </c>
      <c r="J43" s="429">
        <v>0</v>
      </c>
      <c r="K43" s="491">
        <v>0</v>
      </c>
      <c r="L43" s="491">
        <v>386</v>
      </c>
      <c r="M43" s="430">
        <v>0</v>
      </c>
      <c r="N43" s="430"/>
    </row>
    <row r="44" spans="1:14" ht="15.75">
      <c r="A44" s="418">
        <v>33</v>
      </c>
      <c r="B44" s="423" t="s">
        <v>898</v>
      </c>
      <c r="C44" s="431">
        <v>677</v>
      </c>
      <c r="D44" s="431">
        <v>8</v>
      </c>
      <c r="E44" s="431">
        <v>9</v>
      </c>
      <c r="F44" s="493">
        <v>1</v>
      </c>
      <c r="G44" s="908">
        <v>695</v>
      </c>
      <c r="H44" s="431">
        <v>677</v>
      </c>
      <c r="I44" s="431">
        <v>8</v>
      </c>
      <c r="J44" s="431">
        <v>9</v>
      </c>
      <c r="K44" s="493">
        <v>1</v>
      </c>
      <c r="L44" s="908">
        <v>695</v>
      </c>
      <c r="M44" s="430">
        <v>0</v>
      </c>
      <c r="N44" s="482"/>
    </row>
    <row r="45" spans="1:14" ht="15.75">
      <c r="A45" s="418">
        <v>34</v>
      </c>
      <c r="B45" s="423" t="s">
        <v>899</v>
      </c>
      <c r="C45" s="431">
        <v>462</v>
      </c>
      <c r="D45" s="431">
        <v>2</v>
      </c>
      <c r="E45" s="431">
        <v>0</v>
      </c>
      <c r="F45" s="493">
        <v>0</v>
      </c>
      <c r="G45" s="908">
        <v>464</v>
      </c>
      <c r="H45" s="431">
        <v>462</v>
      </c>
      <c r="I45" s="431">
        <v>2</v>
      </c>
      <c r="J45" s="431">
        <v>0</v>
      </c>
      <c r="K45" s="493">
        <v>0</v>
      </c>
      <c r="L45" s="908">
        <v>464</v>
      </c>
      <c r="M45" s="430">
        <v>0</v>
      </c>
      <c r="N45" s="482"/>
    </row>
    <row r="46" spans="1:14" ht="15.75">
      <c r="A46" s="1064" t="s">
        <v>900</v>
      </c>
      <c r="B46" s="1065"/>
      <c r="C46" s="432">
        <v>21209</v>
      </c>
      <c r="D46" s="432">
        <v>225</v>
      </c>
      <c r="E46" s="432">
        <v>27</v>
      </c>
      <c r="F46" s="909">
        <v>23</v>
      </c>
      <c r="G46" s="910">
        <v>21484</v>
      </c>
      <c r="H46" s="432">
        <v>21209</v>
      </c>
      <c r="I46" s="432">
        <v>225</v>
      </c>
      <c r="J46" s="432">
        <v>27</v>
      </c>
      <c r="K46" s="909">
        <v>23</v>
      </c>
      <c r="L46" s="910">
        <v>21484</v>
      </c>
      <c r="M46" s="430">
        <v>0</v>
      </c>
      <c r="N46" s="482"/>
    </row>
    <row r="47" spans="1:13" ht="15.75">
      <c r="A47" s="426"/>
      <c r="B47" s="420"/>
      <c r="C47" s="420"/>
      <c r="D47" s="420"/>
      <c r="E47" s="420"/>
      <c r="F47" s="420"/>
      <c r="G47" s="420"/>
      <c r="H47" s="420"/>
      <c r="I47" s="420"/>
      <c r="J47" s="420"/>
      <c r="K47" s="420"/>
      <c r="L47" s="420"/>
      <c r="M47" s="420"/>
    </row>
    <row r="48" ht="15">
      <c r="A48" s="427" t="s">
        <v>7</v>
      </c>
    </row>
    <row r="49" ht="15">
      <c r="A49" s="414" t="s">
        <v>8</v>
      </c>
    </row>
    <row r="50" spans="1:12" ht="15.75">
      <c r="A50" s="414" t="s">
        <v>9</v>
      </c>
      <c r="J50" s="426" t="s">
        <v>10</v>
      </c>
      <c r="K50" s="426"/>
      <c r="L50" s="426" t="s">
        <v>10</v>
      </c>
    </row>
    <row r="51" spans="1:12" ht="15.75">
      <c r="A51" s="414" t="s">
        <v>444</v>
      </c>
      <c r="J51" s="426"/>
      <c r="K51" s="426"/>
      <c r="L51" s="426"/>
    </row>
    <row r="52" spans="3:13" ht="15">
      <c r="C52" s="414" t="s">
        <v>445</v>
      </c>
      <c r="E52" s="420"/>
      <c r="F52" s="420"/>
      <c r="G52" s="420"/>
      <c r="H52" s="420"/>
      <c r="I52" s="420"/>
      <c r="J52" s="420"/>
      <c r="K52" s="420"/>
      <c r="L52" s="420"/>
      <c r="M52" s="420"/>
    </row>
    <row r="53" spans="5:13" ht="15">
      <c r="E53" s="420"/>
      <c r="F53" s="420"/>
      <c r="G53" s="420"/>
      <c r="H53" s="420"/>
      <c r="I53" s="420"/>
      <c r="J53" s="420"/>
      <c r="K53" s="420"/>
      <c r="L53" s="420"/>
      <c r="M53" s="420"/>
    </row>
    <row r="54" spans="1:14" ht="15" customHeight="1">
      <c r="A54" s="11" t="s">
        <v>1121</v>
      </c>
      <c r="B54" s="11"/>
      <c r="C54" s="11"/>
      <c r="D54" s="11"/>
      <c r="E54" s="11"/>
      <c r="F54" s="11"/>
      <c r="G54" s="11"/>
      <c r="J54" s="11"/>
      <c r="K54" s="1079"/>
      <c r="L54" s="1080"/>
      <c r="M54" s="1081" t="s">
        <v>12</v>
      </c>
      <c r="N54" s="1081"/>
    </row>
    <row r="55" spans="1:14" ht="15" customHeight="1">
      <c r="A55" s="1079" t="s">
        <v>13</v>
      </c>
      <c r="B55" s="1079"/>
      <c r="C55" s="1079"/>
      <c r="D55" s="1079"/>
      <c r="E55" s="1079"/>
      <c r="F55" s="1079"/>
      <c r="G55" s="1079"/>
      <c r="H55" s="1079"/>
      <c r="I55" s="1079"/>
      <c r="J55" s="1079"/>
      <c r="K55" s="1079"/>
      <c r="L55" s="1079"/>
      <c r="M55" s="1079"/>
      <c r="N55" s="1079"/>
    </row>
    <row r="56" spans="1:14" ht="15.75">
      <c r="A56" s="1079" t="s">
        <v>14</v>
      </c>
      <c r="B56" s="1079"/>
      <c r="C56" s="1079"/>
      <c r="D56" s="1079"/>
      <c r="E56" s="1079"/>
      <c r="F56" s="1079"/>
      <c r="G56" s="1079"/>
      <c r="H56" s="1079"/>
      <c r="I56" s="1079"/>
      <c r="J56" s="1079"/>
      <c r="K56" s="1079"/>
      <c r="L56" s="1079"/>
      <c r="M56" s="1079"/>
      <c r="N56" s="1079"/>
    </row>
    <row r="57" spans="11:14" ht="15.75">
      <c r="K57" s="76" t="s">
        <v>83</v>
      </c>
      <c r="L57" s="76"/>
      <c r="M57" s="76"/>
      <c r="N57" s="76"/>
    </row>
    <row r="58" spans="1:13" ht="15">
      <c r="A58" s="1078"/>
      <c r="B58" s="1078"/>
      <c r="C58" s="1078"/>
      <c r="D58" s="1078"/>
      <c r="E58" s="1078"/>
      <c r="F58" s="1078"/>
      <c r="G58" s="1078"/>
      <c r="H58" s="1078"/>
      <c r="I58" s="1078"/>
      <c r="J58" s="1078"/>
      <c r="K58" s="1078"/>
      <c r="L58" s="1078"/>
      <c r="M58" s="1078"/>
    </row>
  </sheetData>
  <sheetProtection/>
  <mergeCells count="19">
    <mergeCell ref="A58:M58"/>
    <mergeCell ref="A46:B46"/>
    <mergeCell ref="K54:L54"/>
    <mergeCell ref="M54:N54"/>
    <mergeCell ref="A55:N55"/>
    <mergeCell ref="A56:N56"/>
    <mergeCell ref="A9:A10"/>
    <mergeCell ref="B9:B10"/>
    <mergeCell ref="C9:G9"/>
    <mergeCell ref="H9:L9"/>
    <mergeCell ref="M9:M10"/>
    <mergeCell ref="N9:N10"/>
    <mergeCell ref="D1:I1"/>
    <mergeCell ref="L1:M1"/>
    <mergeCell ref="A2:M2"/>
    <mergeCell ref="A3:M3"/>
    <mergeCell ref="A5:M5"/>
    <mergeCell ref="A7:B7"/>
    <mergeCell ref="K7:N7"/>
  </mergeCells>
  <printOptions horizontalCentered="1"/>
  <pageMargins left="0.7086614173228347" right="0.7086614173228347" top="0.24" bottom="0" header="0.08" footer="0.09"/>
  <pageSetup fitToHeight="1" fitToWidth="1"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A1:S58"/>
  <sheetViews>
    <sheetView zoomScaleSheetLayoutView="90" zoomScalePageLayoutView="0" workbookViewId="0" topLeftCell="A25">
      <selection activeCell="H38" sqref="H38"/>
    </sheetView>
  </sheetViews>
  <sheetFormatPr defaultColWidth="9.140625" defaultRowHeight="12.75"/>
  <cols>
    <col min="1" max="1" width="5.140625" style="414" customWidth="1"/>
    <col min="2" max="2" width="25.28125" style="414" customWidth="1"/>
    <col min="3" max="3" width="12.7109375" style="414" customWidth="1"/>
    <col min="4" max="4" width="10.8515625" style="414" customWidth="1"/>
    <col min="5" max="5" width="14.140625" style="414" customWidth="1"/>
    <col min="6" max="6" width="11.8515625" style="414" customWidth="1"/>
    <col min="7" max="7" width="11.140625" style="414" customWidth="1"/>
    <col min="8" max="8" width="12.28125" style="414" customWidth="1"/>
    <col min="9" max="9" width="10.8515625" style="414" customWidth="1"/>
    <col min="10" max="10" width="11.421875" style="414" customWidth="1"/>
    <col min="11" max="11" width="12.421875" style="414" customWidth="1"/>
    <col min="12" max="12" width="8.140625" style="414" customWidth="1"/>
    <col min="13" max="13" width="12.28125" style="414" customWidth="1"/>
    <col min="14" max="14" width="15.8515625" style="414" customWidth="1"/>
    <col min="15" max="16384" width="9.140625" style="414" customWidth="1"/>
  </cols>
  <sheetData>
    <row r="1" spans="4:13" ht="12.75" customHeight="1">
      <c r="D1" s="996"/>
      <c r="E1" s="996"/>
      <c r="F1" s="996"/>
      <c r="G1" s="996"/>
      <c r="H1" s="996"/>
      <c r="I1" s="996"/>
      <c r="J1" s="996"/>
      <c r="K1" s="22"/>
      <c r="M1" s="75" t="s">
        <v>89</v>
      </c>
    </row>
    <row r="2" spans="1:14" ht="15">
      <c r="A2" s="1078" t="s">
        <v>0</v>
      </c>
      <c r="B2" s="1078"/>
      <c r="C2" s="1078"/>
      <c r="D2" s="1078"/>
      <c r="E2" s="1078"/>
      <c r="F2" s="1078"/>
      <c r="G2" s="1078"/>
      <c r="H2" s="1078"/>
      <c r="I2" s="1078"/>
      <c r="J2" s="1078"/>
      <c r="K2" s="1078"/>
      <c r="L2" s="1078"/>
      <c r="M2" s="1078"/>
      <c r="N2" s="1078"/>
    </row>
    <row r="3" spans="1:14" ht="15.75">
      <c r="A3" s="996" t="s">
        <v>656</v>
      </c>
      <c r="B3" s="996"/>
      <c r="C3" s="996"/>
      <c r="D3" s="996"/>
      <c r="E3" s="996"/>
      <c r="F3" s="996"/>
      <c r="G3" s="996"/>
      <c r="H3" s="996"/>
      <c r="I3" s="996"/>
      <c r="J3" s="996"/>
      <c r="K3" s="996"/>
      <c r="L3" s="996"/>
      <c r="M3" s="996"/>
      <c r="N3" s="996"/>
    </row>
    <row r="4" ht="11.25" customHeight="1"/>
    <row r="5" spans="1:14" ht="15.75">
      <c r="A5" s="998" t="s">
        <v>662</v>
      </c>
      <c r="B5" s="998"/>
      <c r="C5" s="998"/>
      <c r="D5" s="998"/>
      <c r="E5" s="998"/>
      <c r="F5" s="998"/>
      <c r="G5" s="998"/>
      <c r="H5" s="998"/>
      <c r="I5" s="998"/>
      <c r="J5" s="998"/>
      <c r="K5" s="998"/>
      <c r="L5" s="998"/>
      <c r="M5" s="998"/>
      <c r="N5" s="998"/>
    </row>
    <row r="7" spans="1:14" ht="15.75">
      <c r="A7" s="1069" t="s">
        <v>1110</v>
      </c>
      <c r="B7" s="1069"/>
      <c r="L7" s="1070" t="s">
        <v>826</v>
      </c>
      <c r="M7" s="1070"/>
      <c r="N7" s="1070"/>
    </row>
    <row r="8" spans="1:14" ht="15.75" customHeight="1">
      <c r="A8" s="1071" t="s">
        <v>2</v>
      </c>
      <c r="B8" s="1071" t="s">
        <v>3</v>
      </c>
      <c r="C8" s="1073" t="s">
        <v>4</v>
      </c>
      <c r="D8" s="1073"/>
      <c r="E8" s="1073"/>
      <c r="F8" s="1073"/>
      <c r="G8" s="1073"/>
      <c r="H8" s="1073" t="s">
        <v>103</v>
      </c>
      <c r="I8" s="1073"/>
      <c r="J8" s="1073"/>
      <c r="K8" s="1073"/>
      <c r="L8" s="1073"/>
      <c r="M8" s="1071" t="s">
        <v>136</v>
      </c>
      <c r="N8" s="1077" t="s">
        <v>137</v>
      </c>
    </row>
    <row r="9" spans="1:19" ht="78.75">
      <c r="A9" s="1072"/>
      <c r="B9" s="1072"/>
      <c r="C9" s="418" t="s">
        <v>5</v>
      </c>
      <c r="D9" s="418" t="s">
        <v>6</v>
      </c>
      <c r="E9" s="418" t="s">
        <v>372</v>
      </c>
      <c r="F9" s="418" t="s">
        <v>101</v>
      </c>
      <c r="G9" s="418" t="s">
        <v>212</v>
      </c>
      <c r="H9" s="418" t="s">
        <v>5</v>
      </c>
      <c r="I9" s="418" t="s">
        <v>6</v>
      </c>
      <c r="J9" s="418" t="s">
        <v>372</v>
      </c>
      <c r="K9" s="418" t="s">
        <v>101</v>
      </c>
      <c r="L9" s="418" t="s">
        <v>211</v>
      </c>
      <c r="M9" s="1072"/>
      <c r="N9" s="1077"/>
      <c r="R9" s="308"/>
      <c r="S9" s="420"/>
    </row>
    <row r="10" spans="1:14" s="422" customFormat="1" ht="15">
      <c r="A10" s="421">
        <v>1</v>
      </c>
      <c r="B10" s="421">
        <v>2</v>
      </c>
      <c r="C10" s="421">
        <v>3</v>
      </c>
      <c r="D10" s="421">
        <v>4</v>
      </c>
      <c r="E10" s="421">
        <v>5</v>
      </c>
      <c r="F10" s="421">
        <v>6</v>
      </c>
      <c r="G10" s="421">
        <v>7</v>
      </c>
      <c r="H10" s="421">
        <v>8</v>
      </c>
      <c r="I10" s="421">
        <v>9</v>
      </c>
      <c r="J10" s="421">
        <v>10</v>
      </c>
      <c r="K10" s="421">
        <v>11</v>
      </c>
      <c r="L10" s="421">
        <v>12</v>
      </c>
      <c r="M10" s="421">
        <v>13</v>
      </c>
      <c r="N10" s="421">
        <v>14</v>
      </c>
    </row>
    <row r="11" spans="1:14" s="11" customFormat="1" ht="15.75">
      <c r="A11" s="418">
        <v>1</v>
      </c>
      <c r="B11" s="423" t="s">
        <v>866</v>
      </c>
      <c r="C11" s="429">
        <v>266</v>
      </c>
      <c r="D11" s="429">
        <v>148</v>
      </c>
      <c r="E11" s="429">
        <v>0</v>
      </c>
      <c r="F11" s="429">
        <v>0</v>
      </c>
      <c r="G11" s="429">
        <v>414</v>
      </c>
      <c r="H11" s="429">
        <v>266</v>
      </c>
      <c r="I11" s="429">
        <v>148</v>
      </c>
      <c r="J11" s="429">
        <v>0</v>
      </c>
      <c r="K11" s="429">
        <v>0</v>
      </c>
      <c r="L11" s="429">
        <f>SUM(H11:K11)</f>
        <v>414</v>
      </c>
      <c r="M11" s="430">
        <v>0</v>
      </c>
      <c r="N11" s="393"/>
    </row>
    <row r="12" spans="1:14" s="11" customFormat="1" ht="15.75">
      <c r="A12" s="418">
        <v>2</v>
      </c>
      <c r="B12" s="423" t="s">
        <v>867</v>
      </c>
      <c r="C12" s="429">
        <v>460</v>
      </c>
      <c r="D12" s="429">
        <v>170</v>
      </c>
      <c r="E12" s="429">
        <v>0</v>
      </c>
      <c r="F12" s="429">
        <v>0</v>
      </c>
      <c r="G12" s="429">
        <v>630</v>
      </c>
      <c r="H12" s="429">
        <v>460</v>
      </c>
      <c r="I12" s="429">
        <v>170</v>
      </c>
      <c r="J12" s="429">
        <v>0</v>
      </c>
      <c r="K12" s="429">
        <v>0</v>
      </c>
      <c r="L12" s="429">
        <f aca="true" t="shared" si="0" ref="L12:L44">SUM(H12:K12)</f>
        <v>630</v>
      </c>
      <c r="M12" s="430">
        <v>0</v>
      </c>
      <c r="N12" s="393"/>
    </row>
    <row r="13" spans="1:14" s="11" customFormat="1" ht="15.75">
      <c r="A13" s="418">
        <v>3</v>
      </c>
      <c r="B13" s="423" t="s">
        <v>868</v>
      </c>
      <c r="C13" s="429">
        <v>829</v>
      </c>
      <c r="D13" s="429">
        <v>66</v>
      </c>
      <c r="E13" s="429">
        <v>0</v>
      </c>
      <c r="F13" s="429">
        <v>0</v>
      </c>
      <c r="G13" s="429">
        <v>895</v>
      </c>
      <c r="H13" s="429">
        <v>829</v>
      </c>
      <c r="I13" s="429">
        <v>66</v>
      </c>
      <c r="J13" s="429">
        <v>0</v>
      </c>
      <c r="K13" s="429">
        <v>0</v>
      </c>
      <c r="L13" s="429">
        <f t="shared" si="0"/>
        <v>895</v>
      </c>
      <c r="M13" s="430">
        <v>0</v>
      </c>
      <c r="N13" s="393"/>
    </row>
    <row r="14" spans="1:14" s="11" customFormat="1" ht="15.75">
      <c r="A14" s="418">
        <v>4</v>
      </c>
      <c r="B14" s="423" t="s">
        <v>869</v>
      </c>
      <c r="C14" s="429">
        <v>715</v>
      </c>
      <c r="D14" s="429">
        <v>141</v>
      </c>
      <c r="E14" s="429">
        <v>0</v>
      </c>
      <c r="F14" s="429">
        <v>0</v>
      </c>
      <c r="G14" s="429">
        <v>856</v>
      </c>
      <c r="H14" s="429">
        <v>715</v>
      </c>
      <c r="I14" s="429">
        <v>141</v>
      </c>
      <c r="J14" s="429">
        <v>0</v>
      </c>
      <c r="K14" s="429">
        <v>0</v>
      </c>
      <c r="L14" s="429">
        <f t="shared" si="0"/>
        <v>856</v>
      </c>
      <c r="M14" s="430">
        <v>0</v>
      </c>
      <c r="N14" s="393"/>
    </row>
    <row r="15" spans="1:14" s="11" customFormat="1" ht="15.75">
      <c r="A15" s="418">
        <v>5</v>
      </c>
      <c r="B15" s="423" t="s">
        <v>870</v>
      </c>
      <c r="C15" s="429">
        <v>938</v>
      </c>
      <c r="D15" s="429">
        <v>96</v>
      </c>
      <c r="E15" s="429">
        <v>0</v>
      </c>
      <c r="F15" s="429">
        <v>8</v>
      </c>
      <c r="G15" s="429">
        <v>1042</v>
      </c>
      <c r="H15" s="429">
        <v>938</v>
      </c>
      <c r="I15" s="429">
        <v>96</v>
      </c>
      <c r="J15" s="429">
        <v>0</v>
      </c>
      <c r="K15" s="429">
        <v>8</v>
      </c>
      <c r="L15" s="429">
        <f t="shared" si="0"/>
        <v>1042</v>
      </c>
      <c r="M15" s="430">
        <v>0</v>
      </c>
      <c r="N15" s="393"/>
    </row>
    <row r="16" spans="1:14" s="11" customFormat="1" ht="15.75">
      <c r="A16" s="418">
        <v>6</v>
      </c>
      <c r="B16" s="423" t="s">
        <v>871</v>
      </c>
      <c r="C16" s="429">
        <v>437</v>
      </c>
      <c r="D16" s="429">
        <v>14</v>
      </c>
      <c r="E16" s="429">
        <v>0</v>
      </c>
      <c r="F16" s="429">
        <v>0</v>
      </c>
      <c r="G16" s="429">
        <v>451</v>
      </c>
      <c r="H16" s="429">
        <v>437</v>
      </c>
      <c r="I16" s="429">
        <v>14</v>
      </c>
      <c r="J16" s="429">
        <v>0</v>
      </c>
      <c r="K16" s="429">
        <v>0</v>
      </c>
      <c r="L16" s="429">
        <f t="shared" si="0"/>
        <v>451</v>
      </c>
      <c r="M16" s="430">
        <v>0</v>
      </c>
      <c r="N16" s="393"/>
    </row>
    <row r="17" spans="1:14" s="11" customFormat="1" ht="15.75">
      <c r="A17" s="418">
        <v>7</v>
      </c>
      <c r="B17" s="423" t="s">
        <v>872</v>
      </c>
      <c r="C17" s="429">
        <v>446</v>
      </c>
      <c r="D17" s="429">
        <v>23</v>
      </c>
      <c r="E17" s="429">
        <v>0</v>
      </c>
      <c r="F17" s="429">
        <v>0</v>
      </c>
      <c r="G17" s="429">
        <v>469</v>
      </c>
      <c r="H17" s="429">
        <v>446</v>
      </c>
      <c r="I17" s="429">
        <v>23</v>
      </c>
      <c r="J17" s="429">
        <v>0</v>
      </c>
      <c r="K17" s="429">
        <v>0</v>
      </c>
      <c r="L17" s="429">
        <f t="shared" si="0"/>
        <v>469</v>
      </c>
      <c r="M17" s="430">
        <v>0</v>
      </c>
      <c r="N17" s="393"/>
    </row>
    <row r="18" spans="1:14" s="11" customFormat="1" ht="15.75">
      <c r="A18" s="418">
        <v>8</v>
      </c>
      <c r="B18" s="423" t="s">
        <v>873</v>
      </c>
      <c r="C18" s="429">
        <v>614</v>
      </c>
      <c r="D18" s="429">
        <v>43</v>
      </c>
      <c r="E18" s="429">
        <v>0</v>
      </c>
      <c r="F18" s="429">
        <v>1</v>
      </c>
      <c r="G18" s="429">
        <v>658</v>
      </c>
      <c r="H18" s="429">
        <v>614</v>
      </c>
      <c r="I18" s="429">
        <v>43</v>
      </c>
      <c r="J18" s="429">
        <v>0</v>
      </c>
      <c r="K18" s="429">
        <v>1</v>
      </c>
      <c r="L18" s="429">
        <f t="shared" si="0"/>
        <v>658</v>
      </c>
      <c r="M18" s="430">
        <v>0</v>
      </c>
      <c r="N18" s="393"/>
    </row>
    <row r="19" spans="1:14" s="11" customFormat="1" ht="15.75">
      <c r="A19" s="418">
        <v>9</v>
      </c>
      <c r="B19" s="423" t="s">
        <v>874</v>
      </c>
      <c r="C19" s="429">
        <v>518</v>
      </c>
      <c r="D19" s="429">
        <v>48</v>
      </c>
      <c r="E19" s="429">
        <v>0</v>
      </c>
      <c r="F19" s="429">
        <v>0</v>
      </c>
      <c r="G19" s="429">
        <v>566</v>
      </c>
      <c r="H19" s="429">
        <v>518</v>
      </c>
      <c r="I19" s="429">
        <v>48</v>
      </c>
      <c r="J19" s="429">
        <v>0</v>
      </c>
      <c r="K19" s="429">
        <v>0</v>
      </c>
      <c r="L19" s="429">
        <f t="shared" si="0"/>
        <v>566</v>
      </c>
      <c r="M19" s="430">
        <v>0</v>
      </c>
      <c r="N19" s="393"/>
    </row>
    <row r="20" spans="1:14" s="11" customFormat="1" ht="15.75">
      <c r="A20" s="418">
        <v>10</v>
      </c>
      <c r="B20" s="423" t="s">
        <v>875</v>
      </c>
      <c r="C20" s="429">
        <v>745</v>
      </c>
      <c r="D20" s="429">
        <v>48</v>
      </c>
      <c r="E20" s="429">
        <v>0</v>
      </c>
      <c r="F20" s="429">
        <v>0</v>
      </c>
      <c r="G20" s="429">
        <v>793</v>
      </c>
      <c r="H20" s="429">
        <v>745</v>
      </c>
      <c r="I20" s="429">
        <v>48</v>
      </c>
      <c r="J20" s="429">
        <v>0</v>
      </c>
      <c r="K20" s="429">
        <v>0</v>
      </c>
      <c r="L20" s="429">
        <f t="shared" si="0"/>
        <v>793</v>
      </c>
      <c r="M20" s="430">
        <v>0</v>
      </c>
      <c r="N20" s="393"/>
    </row>
    <row r="21" spans="1:14" s="11" customFormat="1" ht="15.75">
      <c r="A21" s="418">
        <v>11</v>
      </c>
      <c r="B21" s="423" t="s">
        <v>876</v>
      </c>
      <c r="C21" s="429">
        <v>527</v>
      </c>
      <c r="D21" s="429">
        <v>9</v>
      </c>
      <c r="E21" s="429">
        <v>0</v>
      </c>
      <c r="F21" s="429">
        <v>0</v>
      </c>
      <c r="G21" s="429">
        <v>536</v>
      </c>
      <c r="H21" s="429">
        <v>527</v>
      </c>
      <c r="I21" s="429">
        <v>9</v>
      </c>
      <c r="J21" s="429">
        <v>0</v>
      </c>
      <c r="K21" s="429">
        <v>0</v>
      </c>
      <c r="L21" s="429">
        <f t="shared" si="0"/>
        <v>536</v>
      </c>
      <c r="M21" s="430">
        <v>0</v>
      </c>
      <c r="N21" s="393"/>
    </row>
    <row r="22" spans="1:14" s="11" customFormat="1" ht="15.75">
      <c r="A22" s="418">
        <v>12</v>
      </c>
      <c r="B22" s="423" t="s">
        <v>877</v>
      </c>
      <c r="C22" s="429">
        <v>946</v>
      </c>
      <c r="D22" s="429">
        <v>128</v>
      </c>
      <c r="E22" s="429">
        <v>0</v>
      </c>
      <c r="F22" s="429">
        <v>1</v>
      </c>
      <c r="G22" s="429">
        <v>1075</v>
      </c>
      <c r="H22" s="429">
        <v>946</v>
      </c>
      <c r="I22" s="429">
        <v>128</v>
      </c>
      <c r="J22" s="429">
        <v>0</v>
      </c>
      <c r="K22" s="429">
        <v>1</v>
      </c>
      <c r="L22" s="429">
        <f t="shared" si="0"/>
        <v>1075</v>
      </c>
      <c r="M22" s="430">
        <v>0</v>
      </c>
      <c r="N22" s="393"/>
    </row>
    <row r="23" spans="1:14" s="11" customFormat="1" ht="15.75">
      <c r="A23" s="418">
        <v>13</v>
      </c>
      <c r="B23" s="423" t="s">
        <v>878</v>
      </c>
      <c r="C23" s="429">
        <v>812</v>
      </c>
      <c r="D23" s="429">
        <v>55</v>
      </c>
      <c r="E23" s="429">
        <v>0</v>
      </c>
      <c r="F23" s="429">
        <v>0</v>
      </c>
      <c r="G23" s="429">
        <v>867</v>
      </c>
      <c r="H23" s="429">
        <v>812</v>
      </c>
      <c r="I23" s="429">
        <v>55</v>
      </c>
      <c r="J23" s="429">
        <v>0</v>
      </c>
      <c r="K23" s="429">
        <v>0</v>
      </c>
      <c r="L23" s="429">
        <f t="shared" si="0"/>
        <v>867</v>
      </c>
      <c r="M23" s="430">
        <v>0</v>
      </c>
      <c r="N23" s="393"/>
    </row>
    <row r="24" spans="1:14" s="11" customFormat="1" ht="15.75">
      <c r="A24" s="418">
        <v>14</v>
      </c>
      <c r="B24" s="423" t="s">
        <v>879</v>
      </c>
      <c r="C24" s="429">
        <v>404</v>
      </c>
      <c r="D24" s="429">
        <v>37</v>
      </c>
      <c r="E24" s="429">
        <v>0</v>
      </c>
      <c r="F24" s="429">
        <v>1</v>
      </c>
      <c r="G24" s="429">
        <v>442</v>
      </c>
      <c r="H24" s="429">
        <v>404</v>
      </c>
      <c r="I24" s="429">
        <v>37</v>
      </c>
      <c r="J24" s="429">
        <v>0</v>
      </c>
      <c r="K24" s="429">
        <v>1</v>
      </c>
      <c r="L24" s="429">
        <f t="shared" si="0"/>
        <v>442</v>
      </c>
      <c r="M24" s="430">
        <v>0</v>
      </c>
      <c r="N24" s="393"/>
    </row>
    <row r="25" spans="1:14" s="11" customFormat="1" ht="15.75">
      <c r="A25" s="418">
        <v>15</v>
      </c>
      <c r="B25" s="423" t="s">
        <v>880</v>
      </c>
      <c r="C25" s="429">
        <v>260</v>
      </c>
      <c r="D25" s="429">
        <v>9</v>
      </c>
      <c r="E25" s="429">
        <v>0</v>
      </c>
      <c r="F25" s="429">
        <v>0</v>
      </c>
      <c r="G25" s="429">
        <v>269</v>
      </c>
      <c r="H25" s="429">
        <v>260</v>
      </c>
      <c r="I25" s="429">
        <v>9</v>
      </c>
      <c r="J25" s="429">
        <v>0</v>
      </c>
      <c r="K25" s="429">
        <v>0</v>
      </c>
      <c r="L25" s="429">
        <f t="shared" si="0"/>
        <v>269</v>
      </c>
      <c r="M25" s="430">
        <v>0</v>
      </c>
      <c r="N25" s="393"/>
    </row>
    <row r="26" spans="1:14" s="11" customFormat="1" ht="15.75">
      <c r="A26" s="418">
        <v>16</v>
      </c>
      <c r="B26" s="423" t="s">
        <v>881</v>
      </c>
      <c r="C26" s="429">
        <v>963</v>
      </c>
      <c r="D26" s="429">
        <v>50</v>
      </c>
      <c r="E26" s="429">
        <v>0</v>
      </c>
      <c r="F26" s="429">
        <v>0</v>
      </c>
      <c r="G26" s="429">
        <v>1013</v>
      </c>
      <c r="H26" s="429">
        <v>963</v>
      </c>
      <c r="I26" s="429">
        <v>50</v>
      </c>
      <c r="J26" s="429">
        <v>0</v>
      </c>
      <c r="K26" s="429">
        <v>0</v>
      </c>
      <c r="L26" s="429">
        <f t="shared" si="0"/>
        <v>1013</v>
      </c>
      <c r="M26" s="430">
        <v>0</v>
      </c>
      <c r="N26" s="393"/>
    </row>
    <row r="27" spans="1:14" s="11" customFormat="1" ht="15.75">
      <c r="A27" s="418">
        <v>17</v>
      </c>
      <c r="B27" s="423" t="s">
        <v>882</v>
      </c>
      <c r="C27" s="429">
        <v>669</v>
      </c>
      <c r="D27" s="429">
        <v>29</v>
      </c>
      <c r="E27" s="429">
        <v>0</v>
      </c>
      <c r="F27" s="429">
        <v>0</v>
      </c>
      <c r="G27" s="429">
        <v>698</v>
      </c>
      <c r="H27" s="429">
        <v>669</v>
      </c>
      <c r="I27" s="429">
        <v>29</v>
      </c>
      <c r="J27" s="429">
        <v>0</v>
      </c>
      <c r="K27" s="429">
        <v>0</v>
      </c>
      <c r="L27" s="429">
        <f t="shared" si="0"/>
        <v>698</v>
      </c>
      <c r="M27" s="430">
        <v>0</v>
      </c>
      <c r="N27" s="393"/>
    </row>
    <row r="28" spans="1:14" s="11" customFormat="1" ht="31.5">
      <c r="A28" s="424">
        <v>18</v>
      </c>
      <c r="B28" s="425" t="s">
        <v>883</v>
      </c>
      <c r="C28" s="429">
        <v>649</v>
      </c>
      <c r="D28" s="429">
        <v>200</v>
      </c>
      <c r="E28" s="429">
        <v>0</v>
      </c>
      <c r="F28" s="429">
        <v>0</v>
      </c>
      <c r="G28" s="429">
        <v>849</v>
      </c>
      <c r="H28" s="429">
        <v>647</v>
      </c>
      <c r="I28" s="429">
        <v>200</v>
      </c>
      <c r="J28" s="429">
        <v>0</v>
      </c>
      <c r="K28" s="429">
        <v>0</v>
      </c>
      <c r="L28" s="429">
        <f t="shared" si="0"/>
        <v>847</v>
      </c>
      <c r="M28" s="430">
        <v>2</v>
      </c>
      <c r="N28" s="393" t="s">
        <v>1107</v>
      </c>
    </row>
    <row r="29" spans="1:14" s="11" customFormat="1" ht="15.75">
      <c r="A29" s="418">
        <v>19</v>
      </c>
      <c r="B29" s="423" t="s">
        <v>884</v>
      </c>
      <c r="C29" s="429">
        <v>365</v>
      </c>
      <c r="D29" s="429">
        <v>172</v>
      </c>
      <c r="E29" s="429">
        <v>0</v>
      </c>
      <c r="F29" s="429">
        <v>0</v>
      </c>
      <c r="G29" s="429">
        <v>537</v>
      </c>
      <c r="H29" s="429">
        <v>365</v>
      </c>
      <c r="I29" s="429">
        <v>172</v>
      </c>
      <c r="J29" s="429">
        <v>0</v>
      </c>
      <c r="K29" s="429">
        <v>0</v>
      </c>
      <c r="L29" s="429">
        <f t="shared" si="0"/>
        <v>537</v>
      </c>
      <c r="M29" s="430">
        <v>0</v>
      </c>
      <c r="N29" s="393"/>
    </row>
    <row r="30" spans="1:14" s="11" customFormat="1" ht="15.75">
      <c r="A30" s="424">
        <v>20</v>
      </c>
      <c r="B30" s="425" t="s">
        <v>885</v>
      </c>
      <c r="C30" s="429">
        <v>540</v>
      </c>
      <c r="D30" s="429">
        <v>95</v>
      </c>
      <c r="E30" s="429">
        <v>0</v>
      </c>
      <c r="F30" s="429">
        <v>0</v>
      </c>
      <c r="G30" s="429">
        <v>635</v>
      </c>
      <c r="H30" s="429">
        <v>540</v>
      </c>
      <c r="I30" s="429">
        <v>95</v>
      </c>
      <c r="J30" s="429">
        <v>0</v>
      </c>
      <c r="K30" s="429">
        <v>0</v>
      </c>
      <c r="L30" s="429">
        <f t="shared" si="0"/>
        <v>635</v>
      </c>
      <c r="M30" s="430">
        <v>0</v>
      </c>
      <c r="N30" s="393"/>
    </row>
    <row r="31" spans="1:14" s="11" customFormat="1" ht="15.75">
      <c r="A31" s="418">
        <v>21</v>
      </c>
      <c r="B31" s="423" t="s">
        <v>886</v>
      </c>
      <c r="C31" s="429">
        <v>480</v>
      </c>
      <c r="D31" s="429">
        <v>12</v>
      </c>
      <c r="E31" s="429">
        <v>0</v>
      </c>
      <c r="F31" s="429">
        <v>0</v>
      </c>
      <c r="G31" s="429">
        <v>492</v>
      </c>
      <c r="H31" s="429">
        <v>480</v>
      </c>
      <c r="I31" s="429">
        <v>12</v>
      </c>
      <c r="J31" s="429">
        <v>0</v>
      </c>
      <c r="K31" s="429">
        <v>0</v>
      </c>
      <c r="L31" s="429">
        <f t="shared" si="0"/>
        <v>492</v>
      </c>
      <c r="M31" s="430">
        <v>0</v>
      </c>
      <c r="N31" s="393"/>
    </row>
    <row r="32" spans="1:14" s="11" customFormat="1" ht="15.75">
      <c r="A32" s="418">
        <v>22</v>
      </c>
      <c r="B32" s="423" t="s">
        <v>887</v>
      </c>
      <c r="C32" s="429">
        <v>507</v>
      </c>
      <c r="D32" s="429">
        <v>14</v>
      </c>
      <c r="E32" s="429">
        <v>0</v>
      </c>
      <c r="F32" s="429">
        <v>0</v>
      </c>
      <c r="G32" s="429">
        <v>521</v>
      </c>
      <c r="H32" s="429">
        <v>507</v>
      </c>
      <c r="I32" s="429">
        <v>14</v>
      </c>
      <c r="J32" s="429">
        <v>0</v>
      </c>
      <c r="K32" s="429">
        <v>0</v>
      </c>
      <c r="L32" s="429">
        <f t="shared" si="0"/>
        <v>521</v>
      </c>
      <c r="M32" s="430">
        <v>0</v>
      </c>
      <c r="N32" s="393"/>
    </row>
    <row r="33" spans="1:14" s="11" customFormat="1" ht="15.75">
      <c r="A33" s="418">
        <v>23</v>
      </c>
      <c r="B33" s="423" t="s">
        <v>888</v>
      </c>
      <c r="C33" s="429">
        <v>701</v>
      </c>
      <c r="D33" s="429">
        <v>55</v>
      </c>
      <c r="E33" s="429">
        <v>0</v>
      </c>
      <c r="F33" s="429">
        <v>0</v>
      </c>
      <c r="G33" s="429">
        <v>756</v>
      </c>
      <c r="H33" s="429">
        <v>701</v>
      </c>
      <c r="I33" s="429">
        <v>55</v>
      </c>
      <c r="J33" s="429">
        <v>0</v>
      </c>
      <c r="K33" s="429">
        <v>0</v>
      </c>
      <c r="L33" s="429">
        <f t="shared" si="0"/>
        <v>756</v>
      </c>
      <c r="M33" s="430">
        <v>0</v>
      </c>
      <c r="N33" s="393"/>
    </row>
    <row r="34" spans="1:14" s="11" customFormat="1" ht="15.75">
      <c r="A34" s="418">
        <v>24</v>
      </c>
      <c r="B34" s="423" t="s">
        <v>889</v>
      </c>
      <c r="C34" s="429">
        <v>428</v>
      </c>
      <c r="D34" s="429">
        <v>41</v>
      </c>
      <c r="E34" s="429">
        <v>0</v>
      </c>
      <c r="F34" s="429">
        <v>0</v>
      </c>
      <c r="G34" s="429">
        <v>469</v>
      </c>
      <c r="H34" s="429">
        <v>428</v>
      </c>
      <c r="I34" s="429">
        <v>41</v>
      </c>
      <c r="J34" s="429">
        <v>0</v>
      </c>
      <c r="K34" s="429">
        <v>0</v>
      </c>
      <c r="L34" s="429">
        <f t="shared" si="0"/>
        <v>469</v>
      </c>
      <c r="M34" s="430">
        <v>0</v>
      </c>
      <c r="N34" s="393"/>
    </row>
    <row r="35" spans="1:14" s="11" customFormat="1" ht="15.75">
      <c r="A35" s="418">
        <v>25</v>
      </c>
      <c r="B35" s="423" t="s">
        <v>890</v>
      </c>
      <c r="C35" s="429">
        <v>826</v>
      </c>
      <c r="D35" s="429">
        <v>52</v>
      </c>
      <c r="E35" s="429">
        <v>0</v>
      </c>
      <c r="F35" s="429">
        <v>0</v>
      </c>
      <c r="G35" s="429">
        <v>878</v>
      </c>
      <c r="H35" s="429">
        <v>826</v>
      </c>
      <c r="I35" s="429">
        <v>52</v>
      </c>
      <c r="J35" s="429">
        <v>0</v>
      </c>
      <c r="K35" s="429">
        <v>0</v>
      </c>
      <c r="L35" s="429">
        <f t="shared" si="0"/>
        <v>878</v>
      </c>
      <c r="M35" s="430">
        <v>0</v>
      </c>
      <c r="N35" s="393"/>
    </row>
    <row r="36" spans="1:14" s="11" customFormat="1" ht="20.25" customHeight="1">
      <c r="A36" s="418">
        <v>26</v>
      </c>
      <c r="B36" s="423" t="s">
        <v>891</v>
      </c>
      <c r="C36" s="429">
        <v>1044</v>
      </c>
      <c r="D36" s="429">
        <v>137</v>
      </c>
      <c r="E36" s="429">
        <v>0</v>
      </c>
      <c r="F36" s="429">
        <v>0</v>
      </c>
      <c r="G36" s="429">
        <v>1181</v>
      </c>
      <c r="H36" s="429">
        <v>1044</v>
      </c>
      <c r="I36" s="429">
        <v>137</v>
      </c>
      <c r="J36" s="429">
        <v>0</v>
      </c>
      <c r="K36" s="429">
        <v>0</v>
      </c>
      <c r="L36" s="429">
        <f t="shared" si="0"/>
        <v>1181</v>
      </c>
      <c r="M36" s="430">
        <v>0</v>
      </c>
      <c r="N36" s="393"/>
    </row>
    <row r="37" spans="1:14" s="11" customFormat="1" ht="15.75">
      <c r="A37" s="418">
        <v>27</v>
      </c>
      <c r="B37" s="423" t="s">
        <v>892</v>
      </c>
      <c r="C37" s="429">
        <v>828</v>
      </c>
      <c r="D37" s="429">
        <v>100</v>
      </c>
      <c r="E37" s="429">
        <v>0</v>
      </c>
      <c r="F37" s="429">
        <v>0</v>
      </c>
      <c r="G37" s="429">
        <v>928</v>
      </c>
      <c r="H37" s="429">
        <v>828</v>
      </c>
      <c r="I37" s="429">
        <v>100</v>
      </c>
      <c r="J37" s="429">
        <v>0</v>
      </c>
      <c r="K37" s="429">
        <v>0</v>
      </c>
      <c r="L37" s="429">
        <f t="shared" si="0"/>
        <v>928</v>
      </c>
      <c r="M37" s="430">
        <v>0</v>
      </c>
      <c r="N37" s="393"/>
    </row>
    <row r="38" spans="1:14" s="11" customFormat="1" ht="15.75">
      <c r="A38" s="418">
        <v>28</v>
      </c>
      <c r="B38" s="423" t="s">
        <v>893</v>
      </c>
      <c r="C38" s="429">
        <v>1021</v>
      </c>
      <c r="D38" s="429">
        <v>103</v>
      </c>
      <c r="E38" s="429">
        <v>0</v>
      </c>
      <c r="F38" s="429">
        <v>0</v>
      </c>
      <c r="G38" s="429">
        <v>1124</v>
      </c>
      <c r="H38" s="429">
        <v>1021</v>
      </c>
      <c r="I38" s="429">
        <v>103</v>
      </c>
      <c r="J38" s="429">
        <v>0</v>
      </c>
      <c r="K38" s="429">
        <v>0</v>
      </c>
      <c r="L38" s="429">
        <f t="shared" si="0"/>
        <v>1124</v>
      </c>
      <c r="M38" s="430">
        <v>0</v>
      </c>
      <c r="N38" s="393"/>
    </row>
    <row r="39" spans="1:14" s="11" customFormat="1" ht="15.75">
      <c r="A39" s="418">
        <v>29</v>
      </c>
      <c r="B39" s="423" t="s">
        <v>894</v>
      </c>
      <c r="C39" s="429">
        <v>731</v>
      </c>
      <c r="D39" s="429">
        <v>198</v>
      </c>
      <c r="E39" s="429">
        <v>0</v>
      </c>
      <c r="F39" s="429">
        <v>0</v>
      </c>
      <c r="G39" s="429">
        <v>929</v>
      </c>
      <c r="H39" s="429">
        <v>731</v>
      </c>
      <c r="I39" s="429">
        <v>198</v>
      </c>
      <c r="J39" s="429">
        <v>0</v>
      </c>
      <c r="K39" s="429">
        <v>0</v>
      </c>
      <c r="L39" s="429">
        <f t="shared" si="0"/>
        <v>929</v>
      </c>
      <c r="M39" s="430">
        <v>0</v>
      </c>
      <c r="N39" s="393"/>
    </row>
    <row r="40" spans="1:14" s="11" customFormat="1" ht="15.75">
      <c r="A40" s="418">
        <v>30</v>
      </c>
      <c r="B40" s="423" t="s">
        <v>895</v>
      </c>
      <c r="C40" s="429">
        <v>816</v>
      </c>
      <c r="D40" s="429">
        <v>73</v>
      </c>
      <c r="E40" s="429">
        <v>0</v>
      </c>
      <c r="F40" s="429">
        <v>0</v>
      </c>
      <c r="G40" s="429">
        <v>889</v>
      </c>
      <c r="H40" s="429">
        <v>816</v>
      </c>
      <c r="I40" s="429">
        <v>73</v>
      </c>
      <c r="J40" s="429">
        <v>0</v>
      </c>
      <c r="K40" s="429">
        <v>0</v>
      </c>
      <c r="L40" s="429">
        <f t="shared" si="0"/>
        <v>889</v>
      </c>
      <c r="M40" s="430">
        <v>0</v>
      </c>
      <c r="N40" s="393"/>
    </row>
    <row r="41" spans="1:14" s="11" customFormat="1" ht="15.75">
      <c r="A41" s="418">
        <v>31</v>
      </c>
      <c r="B41" s="423" t="s">
        <v>896</v>
      </c>
      <c r="C41" s="429">
        <v>987</v>
      </c>
      <c r="D41" s="429">
        <v>195</v>
      </c>
      <c r="E41" s="429">
        <v>0</v>
      </c>
      <c r="F41" s="429">
        <v>0</v>
      </c>
      <c r="G41" s="429">
        <v>1182</v>
      </c>
      <c r="H41" s="429">
        <v>987</v>
      </c>
      <c r="I41" s="429">
        <v>195</v>
      </c>
      <c r="J41" s="429">
        <v>0</v>
      </c>
      <c r="K41" s="429">
        <v>0</v>
      </c>
      <c r="L41" s="429">
        <f t="shared" si="0"/>
        <v>1182</v>
      </c>
      <c r="M41" s="430">
        <v>0</v>
      </c>
      <c r="N41" s="393"/>
    </row>
    <row r="42" spans="1:14" s="11" customFormat="1" ht="15.75">
      <c r="A42" s="418">
        <v>32</v>
      </c>
      <c r="B42" s="423" t="s">
        <v>897</v>
      </c>
      <c r="C42" s="429">
        <v>566</v>
      </c>
      <c r="D42" s="429">
        <v>25</v>
      </c>
      <c r="E42" s="429">
        <v>0</v>
      </c>
      <c r="F42" s="429">
        <v>0</v>
      </c>
      <c r="G42" s="429">
        <v>591</v>
      </c>
      <c r="H42" s="429">
        <v>566</v>
      </c>
      <c r="I42" s="429">
        <v>25</v>
      </c>
      <c r="J42" s="429">
        <v>0</v>
      </c>
      <c r="K42" s="429">
        <v>0</v>
      </c>
      <c r="L42" s="429">
        <f t="shared" si="0"/>
        <v>591</v>
      </c>
      <c r="M42" s="430">
        <v>0</v>
      </c>
      <c r="N42" s="393"/>
    </row>
    <row r="43" spans="1:15" ht="15.75">
      <c r="A43" s="418">
        <v>33</v>
      </c>
      <c r="B43" s="423" t="s">
        <v>898</v>
      </c>
      <c r="C43" s="431">
        <v>769</v>
      </c>
      <c r="D43" s="431">
        <v>45</v>
      </c>
      <c r="E43" s="431">
        <v>0</v>
      </c>
      <c r="F43" s="431">
        <v>2</v>
      </c>
      <c r="G43" s="431">
        <v>816</v>
      </c>
      <c r="H43" s="431">
        <v>769</v>
      </c>
      <c r="I43" s="431">
        <v>45</v>
      </c>
      <c r="J43" s="431">
        <v>0</v>
      </c>
      <c r="K43" s="431">
        <v>2</v>
      </c>
      <c r="L43" s="429">
        <f t="shared" si="0"/>
        <v>816</v>
      </c>
      <c r="M43" s="430">
        <v>0</v>
      </c>
      <c r="N43" s="308"/>
      <c r="O43" s="11"/>
    </row>
    <row r="44" spans="1:15" ht="15.75">
      <c r="A44" s="418">
        <v>34</v>
      </c>
      <c r="B44" s="423" t="s">
        <v>899</v>
      </c>
      <c r="C44" s="431">
        <v>463</v>
      </c>
      <c r="D44" s="431">
        <v>35</v>
      </c>
      <c r="E44" s="431">
        <v>0</v>
      </c>
      <c r="F44" s="431">
        <v>0</v>
      </c>
      <c r="G44" s="431">
        <v>498</v>
      </c>
      <c r="H44" s="431">
        <v>463</v>
      </c>
      <c r="I44" s="431">
        <v>35</v>
      </c>
      <c r="J44" s="431">
        <v>0</v>
      </c>
      <c r="K44" s="431">
        <v>0</v>
      </c>
      <c r="L44" s="429">
        <f t="shared" si="0"/>
        <v>498</v>
      </c>
      <c r="M44" s="430">
        <v>0</v>
      </c>
      <c r="N44" s="308"/>
      <c r="O44" s="11"/>
    </row>
    <row r="45" spans="1:15" ht="15.75">
      <c r="A45" s="1064" t="s">
        <v>900</v>
      </c>
      <c r="B45" s="1065"/>
      <c r="C45" s="432">
        <v>22270</v>
      </c>
      <c r="D45" s="432">
        <v>2666</v>
      </c>
      <c r="E45" s="432">
        <v>0</v>
      </c>
      <c r="F45" s="432">
        <v>13</v>
      </c>
      <c r="G45" s="432">
        <v>24949</v>
      </c>
      <c r="H45" s="432">
        <f aca="true" t="shared" si="1" ref="H45:M45">SUM(H11:H44)</f>
        <v>22268</v>
      </c>
      <c r="I45" s="432">
        <f t="shared" si="1"/>
        <v>2666</v>
      </c>
      <c r="J45" s="432">
        <f t="shared" si="1"/>
        <v>0</v>
      </c>
      <c r="K45" s="432">
        <f t="shared" si="1"/>
        <v>13</v>
      </c>
      <c r="L45" s="432">
        <f t="shared" si="1"/>
        <v>24947</v>
      </c>
      <c r="M45" s="430">
        <f t="shared" si="1"/>
        <v>2</v>
      </c>
      <c r="N45" s="308"/>
      <c r="O45" s="11"/>
    </row>
    <row r="46" spans="1:14" ht="15.75">
      <c r="A46" s="426"/>
      <c r="B46" s="420"/>
      <c r="C46" s="420"/>
      <c r="D46" s="420"/>
      <c r="E46" s="420"/>
      <c r="F46" s="420"/>
      <c r="G46" s="420"/>
      <c r="H46" s="420"/>
      <c r="I46" s="420"/>
      <c r="J46" s="420"/>
      <c r="K46" s="420"/>
      <c r="L46" s="420"/>
      <c r="M46" s="420"/>
      <c r="N46" s="420"/>
    </row>
    <row r="47" ht="15">
      <c r="A47" s="427" t="s">
        <v>7</v>
      </c>
    </row>
    <row r="48" ht="15">
      <c r="A48" s="414" t="s">
        <v>8</v>
      </c>
    </row>
    <row r="49" spans="1:14" ht="15.75">
      <c r="A49" s="414" t="s">
        <v>9</v>
      </c>
      <c r="L49" s="426" t="s">
        <v>10</v>
      </c>
      <c r="M49" s="426"/>
      <c r="N49" s="426" t="s">
        <v>10</v>
      </c>
    </row>
    <row r="50" spans="1:12" ht="15.75">
      <c r="A50" s="414" t="s">
        <v>444</v>
      </c>
      <c r="J50" s="426"/>
      <c r="K50" s="426"/>
      <c r="L50" s="426"/>
    </row>
    <row r="51" spans="3:13" ht="15">
      <c r="C51" s="414" t="s">
        <v>445</v>
      </c>
      <c r="E51" s="420"/>
      <c r="F51" s="420"/>
      <c r="G51" s="420"/>
      <c r="H51" s="420"/>
      <c r="I51" s="420"/>
      <c r="J51" s="420"/>
      <c r="K51" s="420"/>
      <c r="L51" s="420"/>
      <c r="M51" s="420"/>
    </row>
    <row r="52" spans="5:14" ht="15">
      <c r="E52" s="420"/>
      <c r="F52" s="420"/>
      <c r="G52" s="420"/>
      <c r="H52" s="420"/>
      <c r="I52" s="420"/>
      <c r="J52" s="420"/>
      <c r="K52" s="420"/>
      <c r="L52" s="420"/>
      <c r="M52" s="420"/>
      <c r="N52" s="420"/>
    </row>
    <row r="53" spans="5:14" ht="15">
      <c r="E53" s="420"/>
      <c r="F53" s="420"/>
      <c r="G53" s="420"/>
      <c r="H53" s="420"/>
      <c r="I53" s="420"/>
      <c r="J53" s="420"/>
      <c r="K53" s="420"/>
      <c r="L53" s="420"/>
      <c r="M53" s="420"/>
      <c r="N53" s="420"/>
    </row>
    <row r="54" spans="1:14" ht="15.75" customHeight="1">
      <c r="A54" s="12" t="s">
        <v>1121</v>
      </c>
      <c r="B54" s="11"/>
      <c r="C54" s="11"/>
      <c r="D54" s="11"/>
      <c r="E54" s="11"/>
      <c r="F54" s="11"/>
      <c r="G54" s="11"/>
      <c r="H54" s="11"/>
      <c r="L54" s="1082" t="s">
        <v>12</v>
      </c>
      <c r="M54" s="1082"/>
      <c r="N54" s="387"/>
    </row>
    <row r="55" spans="2:14" ht="15.75" customHeight="1">
      <c r="B55" s="387"/>
      <c r="C55" s="387"/>
      <c r="D55" s="387"/>
      <c r="E55" s="387"/>
      <c r="F55" s="387"/>
      <c r="G55" s="387"/>
      <c r="H55" s="387"/>
      <c r="I55" s="387"/>
      <c r="J55" s="387"/>
      <c r="K55" s="1082" t="s">
        <v>13</v>
      </c>
      <c r="L55" s="1082"/>
      <c r="M55" s="1082"/>
      <c r="N55" s="1082"/>
    </row>
    <row r="56" spans="1:14" ht="15.75">
      <c r="A56" s="1079" t="s">
        <v>14</v>
      </c>
      <c r="B56" s="1079"/>
      <c r="C56" s="1079"/>
      <c r="D56" s="1079"/>
      <c r="E56" s="1079"/>
      <c r="F56" s="1079"/>
      <c r="G56" s="1079"/>
      <c r="H56" s="1079"/>
      <c r="I56" s="1079"/>
      <c r="J56" s="1079"/>
      <c r="K56" s="1079"/>
      <c r="L56" s="1079"/>
      <c r="M56" s="1079"/>
      <c r="N56" s="1079"/>
    </row>
    <row r="57" spans="11:14" ht="15.75">
      <c r="K57" s="76" t="s">
        <v>83</v>
      </c>
      <c r="L57" s="1069"/>
      <c r="M57" s="1069"/>
      <c r="N57" s="1069"/>
    </row>
    <row r="58" spans="1:14" ht="15">
      <c r="A58" s="1078"/>
      <c r="B58" s="1078"/>
      <c r="C58" s="1078"/>
      <c r="D58" s="1078"/>
      <c r="E58" s="1078"/>
      <c r="F58" s="1078"/>
      <c r="G58" s="1078"/>
      <c r="H58" s="1078"/>
      <c r="I58" s="1078"/>
      <c r="J58" s="1078"/>
      <c r="K58" s="1078"/>
      <c r="L58" s="1078"/>
      <c r="M58" s="1078"/>
      <c r="N58" s="1078"/>
    </row>
  </sheetData>
  <sheetProtection/>
  <mergeCells count="18">
    <mergeCell ref="C8:G8"/>
    <mergeCell ref="H8:L8"/>
    <mergeCell ref="D1:J1"/>
    <mergeCell ref="A2:N2"/>
    <mergeCell ref="A3:N3"/>
    <mergeCell ref="A5:N5"/>
    <mergeCell ref="L7:N7"/>
    <mergeCell ref="A7:B7"/>
    <mergeCell ref="L54:M54"/>
    <mergeCell ref="K55:N55"/>
    <mergeCell ref="A45:B45"/>
    <mergeCell ref="A58:N58"/>
    <mergeCell ref="M8:M9"/>
    <mergeCell ref="N8:N9"/>
    <mergeCell ref="L57:N57"/>
    <mergeCell ref="A56:N56"/>
    <mergeCell ref="A8:A9"/>
    <mergeCell ref="B8:B9"/>
  </mergeCells>
  <printOptions horizontalCentered="1"/>
  <pageMargins left="0.7086614173228347" right="0.7086614173228347" top="0.35" bottom="0" header="0.28" footer="0.1"/>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 User</cp:lastModifiedBy>
  <cp:lastPrinted>2018-06-11T02:10:58Z</cp:lastPrinted>
  <dcterms:created xsi:type="dcterms:W3CDTF">1996-10-14T23:33:28Z</dcterms:created>
  <dcterms:modified xsi:type="dcterms:W3CDTF">2018-06-12T06:46:09Z</dcterms:modified>
  <cp:category/>
  <cp:version/>
  <cp:contentType/>
  <cp:contentStatus/>
</cp:coreProperties>
</file>